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5\Cardinal Care Combined\Sent to Webmaster\"/>
    </mc:Choice>
  </mc:AlternateContent>
  <xr:revisionPtr revIDLastSave="0" documentId="13_ncr:1_{6710D1E7-7C90-4D3B-B465-CA9A8C0AC564}" xr6:coauthVersionLast="47" xr6:coauthVersionMax="47" xr10:uidLastSave="{00000000-0000-0000-0000-000000000000}"/>
  <bookViews>
    <workbookView xWindow="28680" yWindow="-120" windowWidth="29040" windowHeight="15720" tabRatio="737" xr2:uid="{00000000-000D-0000-FFFF-FFFF00000000}"/>
  </bookViews>
  <sheets>
    <sheet name="All Plans YTD" sheetId="53" r:id="rId1"/>
    <sheet name="APR-JUN 2025" sheetId="44" r:id="rId2"/>
    <sheet name="JAN-MAR 2025" sheetId="52" r:id="rId3"/>
    <sheet name="OCT-DEC 2024" sheetId="56" r:id="rId4"/>
    <sheet name="JUL-SEP 2024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2025'!$Y$129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M103" i="53" l="1"/>
  <c r="CK103" i="53"/>
  <c r="CK102" i="53"/>
  <c r="BA96" i="53"/>
  <c r="CQ103" i="53"/>
  <c r="CO103" i="53"/>
  <c r="CL103" i="53"/>
  <c r="CI103" i="53"/>
  <c r="CG103" i="53"/>
  <c r="AU103" i="53"/>
  <c r="AS103" i="53"/>
  <c r="AQ103" i="53"/>
  <c r="AO103" i="53"/>
  <c r="AM103" i="53"/>
  <c r="AK102" i="53"/>
  <c r="AK103" i="53"/>
  <c r="AE103" i="53"/>
  <c r="AC103" i="53"/>
  <c r="AA103" i="53"/>
  <c r="Y103" i="53"/>
  <c r="W103" i="53"/>
  <c r="U103" i="53"/>
  <c r="O103" i="53"/>
  <c r="M103" i="53"/>
  <c r="K103" i="53"/>
  <c r="I103" i="53"/>
  <c r="G103" i="53"/>
  <c r="E103" i="53"/>
  <c r="BY103" i="53"/>
  <c r="CA103" i="53"/>
  <c r="CA102" i="53"/>
  <c r="CA101" i="53"/>
  <c r="CA100" i="53"/>
  <c r="CA99" i="53"/>
  <c r="BU103" i="53"/>
  <c r="BU102" i="53"/>
  <c r="BU101" i="53"/>
  <c r="BU100" i="53"/>
  <c r="BU99" i="53"/>
  <c r="BU97" i="53"/>
  <c r="BU96" i="53"/>
  <c r="BU95" i="53"/>
  <c r="BU94" i="53"/>
  <c r="BU93" i="53"/>
  <c r="BU92" i="53"/>
  <c r="BU91" i="53"/>
  <c r="BU90" i="53"/>
  <c r="BU89" i="53"/>
  <c r="BU88" i="53"/>
  <c r="BU87" i="53"/>
  <c r="BU86" i="53"/>
  <c r="BU85" i="53"/>
  <c r="BU84" i="53"/>
  <c r="BU83" i="53"/>
  <c r="BU82" i="53"/>
  <c r="BU81" i="53"/>
  <c r="BU80" i="53"/>
  <c r="BU79" i="53"/>
  <c r="BU78" i="53"/>
  <c r="BU77" i="53"/>
  <c r="BU76" i="53"/>
  <c r="BU74" i="53"/>
  <c r="BU73" i="53"/>
  <c r="BU72" i="53"/>
  <c r="BU71" i="53"/>
  <c r="BU70" i="53"/>
  <c r="BU69" i="53"/>
  <c r="BU68" i="53"/>
  <c r="BU67" i="53"/>
  <c r="BU64" i="53"/>
  <c r="BU63" i="53"/>
  <c r="BU62" i="53"/>
  <c r="BU61" i="53"/>
  <c r="BU60" i="53"/>
  <c r="BU59" i="53"/>
  <c r="BU58" i="53"/>
  <c r="BU57" i="53"/>
  <c r="BU56" i="53"/>
  <c r="BU55" i="53"/>
  <c r="BU54" i="53"/>
  <c r="BU53" i="53"/>
  <c r="BU52" i="53"/>
  <c r="BU51" i="53"/>
  <c r="BU50" i="53"/>
  <c r="BU49" i="53"/>
  <c r="BU48" i="53"/>
  <c r="BU47" i="53"/>
  <c r="BU46" i="53"/>
  <c r="BU45" i="53"/>
  <c r="BU44" i="53"/>
  <c r="BU43" i="53"/>
  <c r="BU42" i="53"/>
  <c r="BU41" i="53"/>
  <c r="BU40" i="53"/>
  <c r="BU39" i="53"/>
  <c r="BU38" i="53"/>
  <c r="BU37" i="53"/>
  <c r="BU36" i="53"/>
  <c r="BU35" i="53"/>
  <c r="BU34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S103" i="53"/>
  <c r="BS102" i="53"/>
  <c r="BS101" i="53"/>
  <c r="BS100" i="53"/>
  <c r="BS99" i="53"/>
  <c r="BS97" i="53"/>
  <c r="BS96" i="53"/>
  <c r="BS95" i="53"/>
  <c r="BS94" i="53"/>
  <c r="BS93" i="53"/>
  <c r="BS92" i="53"/>
  <c r="BS91" i="53"/>
  <c r="BS90" i="53"/>
  <c r="BS89" i="53"/>
  <c r="BS88" i="53"/>
  <c r="BS87" i="53"/>
  <c r="BS86" i="53"/>
  <c r="BS85" i="53"/>
  <c r="BS84" i="53"/>
  <c r="BS83" i="53"/>
  <c r="BS82" i="53"/>
  <c r="BS81" i="53"/>
  <c r="BS80" i="53"/>
  <c r="BS79" i="53"/>
  <c r="BS78" i="53"/>
  <c r="BS77" i="53"/>
  <c r="BS76" i="53"/>
  <c r="BS74" i="53"/>
  <c r="BS73" i="53"/>
  <c r="BS72" i="53"/>
  <c r="BS71" i="53"/>
  <c r="BS70" i="53"/>
  <c r="BS69" i="53"/>
  <c r="BS68" i="53"/>
  <c r="BS67" i="53"/>
  <c r="BS64" i="53"/>
  <c r="BS63" i="53"/>
  <c r="BS62" i="53"/>
  <c r="BS61" i="53"/>
  <c r="BS60" i="53"/>
  <c r="BS59" i="53"/>
  <c r="BS58" i="53"/>
  <c r="BS57" i="53"/>
  <c r="BS56" i="53"/>
  <c r="BS55" i="53"/>
  <c r="BS54" i="53"/>
  <c r="BS53" i="53"/>
  <c r="BS52" i="53"/>
  <c r="BS51" i="53"/>
  <c r="BS50" i="53"/>
  <c r="BS49" i="53"/>
  <c r="BS48" i="53"/>
  <c r="BS47" i="53"/>
  <c r="BS46" i="53"/>
  <c r="BS45" i="53"/>
  <c r="BS44" i="53"/>
  <c r="BS43" i="53"/>
  <c r="BS42" i="53"/>
  <c r="BS41" i="53"/>
  <c r="BS40" i="53"/>
  <c r="BS39" i="53"/>
  <c r="BS38" i="53"/>
  <c r="BS37" i="53"/>
  <c r="BS36" i="53"/>
  <c r="BS35" i="53"/>
  <c r="BS34" i="53"/>
  <c r="BS33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Q103" i="53"/>
  <c r="BQ102" i="53"/>
  <c r="BQ101" i="53"/>
  <c r="BQ100" i="53"/>
  <c r="BQ99" i="53"/>
  <c r="BQ97" i="53"/>
  <c r="BQ96" i="53"/>
  <c r="BQ95" i="53"/>
  <c r="BQ94" i="53"/>
  <c r="BQ93" i="53"/>
  <c r="BQ92" i="53"/>
  <c r="BQ91" i="53"/>
  <c r="BQ90" i="53"/>
  <c r="BQ89" i="53"/>
  <c r="BQ88" i="53"/>
  <c r="BQ87" i="53"/>
  <c r="BQ86" i="53"/>
  <c r="BQ85" i="53"/>
  <c r="BQ84" i="53"/>
  <c r="BQ83" i="53"/>
  <c r="BQ82" i="53"/>
  <c r="BQ81" i="53"/>
  <c r="BQ80" i="53"/>
  <c r="BQ79" i="53"/>
  <c r="BQ78" i="53"/>
  <c r="BQ77" i="53"/>
  <c r="BQ76" i="53"/>
  <c r="BQ74" i="53"/>
  <c r="BQ73" i="53"/>
  <c r="BQ72" i="53"/>
  <c r="BQ71" i="53"/>
  <c r="BQ70" i="53"/>
  <c r="BQ69" i="53"/>
  <c r="BQ68" i="53"/>
  <c r="BQ67" i="53"/>
  <c r="BQ64" i="53"/>
  <c r="BQ63" i="53"/>
  <c r="BQ62" i="53"/>
  <c r="BQ26" i="53"/>
  <c r="BQ27" i="53"/>
  <c r="BQ28" i="53"/>
  <c r="BQ29" i="53"/>
  <c r="BQ30" i="53"/>
  <c r="BQ31" i="53"/>
  <c r="BQ32" i="53"/>
  <c r="BQ33" i="53"/>
  <c r="BQ34" i="53"/>
  <c r="BQ35" i="53"/>
  <c r="BQ36" i="53"/>
  <c r="BQ37" i="53"/>
  <c r="BQ38" i="53"/>
  <c r="BQ39" i="53"/>
  <c r="BQ40" i="53"/>
  <c r="BQ41" i="53"/>
  <c r="BQ42" i="53"/>
  <c r="BQ43" i="53"/>
  <c r="BQ44" i="53"/>
  <c r="BQ45" i="53"/>
  <c r="BQ46" i="53"/>
  <c r="BQ47" i="53"/>
  <c r="BQ48" i="53"/>
  <c r="BQ49" i="53"/>
  <c r="BQ50" i="53"/>
  <c r="BQ51" i="53"/>
  <c r="BQ52" i="53"/>
  <c r="BQ53" i="53"/>
  <c r="BQ54" i="53"/>
  <c r="BQ55" i="53"/>
  <c r="BQ56" i="53"/>
  <c r="BQ57" i="53"/>
  <c r="BQ58" i="53"/>
  <c r="BQ59" i="53"/>
  <c r="BQ60" i="53"/>
  <c r="BQ61" i="53"/>
  <c r="BQ22" i="53"/>
  <c r="BQ23" i="53"/>
  <c r="BQ24" i="53"/>
  <c r="BQ25" i="53"/>
  <c r="BK103" i="53"/>
  <c r="BK102" i="53"/>
  <c r="BK101" i="53"/>
  <c r="BK100" i="53"/>
  <c r="BK99" i="53"/>
  <c r="BK97" i="53"/>
  <c r="BK96" i="53"/>
  <c r="BK95" i="53"/>
  <c r="BK94" i="53"/>
  <c r="BK93" i="53"/>
  <c r="BK92" i="53"/>
  <c r="BK91" i="53"/>
  <c r="BK90" i="53"/>
  <c r="BK89" i="53"/>
  <c r="BK88" i="53"/>
  <c r="BK87" i="53"/>
  <c r="BK86" i="53"/>
  <c r="BK85" i="53"/>
  <c r="BK84" i="53"/>
  <c r="BK83" i="53"/>
  <c r="BK82" i="53"/>
  <c r="BK81" i="53"/>
  <c r="BK80" i="53"/>
  <c r="BK79" i="53"/>
  <c r="BK78" i="53"/>
  <c r="BK77" i="53"/>
  <c r="BK76" i="53"/>
  <c r="BK74" i="53"/>
  <c r="BK73" i="53"/>
  <c r="BK72" i="53"/>
  <c r="BK71" i="53"/>
  <c r="BK70" i="53"/>
  <c r="BK69" i="53"/>
  <c r="BK68" i="53"/>
  <c r="BK67" i="53"/>
  <c r="BK64" i="53"/>
  <c r="BK63" i="53"/>
  <c r="BK62" i="53"/>
  <c r="BK61" i="53"/>
  <c r="BK60" i="53"/>
  <c r="BK59" i="53"/>
  <c r="BK58" i="53"/>
  <c r="BK57" i="53"/>
  <c r="BK56" i="53"/>
  <c r="BK55" i="53"/>
  <c r="BK54" i="53"/>
  <c r="BK53" i="53"/>
  <c r="BK52" i="53"/>
  <c r="BK51" i="53"/>
  <c r="BK50" i="53"/>
  <c r="BK49" i="53"/>
  <c r="BK48" i="53"/>
  <c r="BK47" i="53"/>
  <c r="BK46" i="53"/>
  <c r="BK45" i="53"/>
  <c r="BK44" i="53"/>
  <c r="BK43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I103" i="53"/>
  <c r="BI102" i="53"/>
  <c r="BI101" i="53"/>
  <c r="BI100" i="53"/>
  <c r="BI99" i="53"/>
  <c r="BI97" i="53"/>
  <c r="BI96" i="53"/>
  <c r="BI95" i="53"/>
  <c r="BI94" i="53"/>
  <c r="BI93" i="53"/>
  <c r="BI92" i="53"/>
  <c r="BI91" i="53"/>
  <c r="BI90" i="53"/>
  <c r="BI89" i="53"/>
  <c r="BI88" i="53"/>
  <c r="BI87" i="53"/>
  <c r="BI86" i="53"/>
  <c r="BI85" i="53"/>
  <c r="BI84" i="53"/>
  <c r="BI83" i="53"/>
  <c r="BI82" i="53"/>
  <c r="BI81" i="53"/>
  <c r="BI80" i="53"/>
  <c r="BI79" i="53"/>
  <c r="BI78" i="53"/>
  <c r="BI77" i="53"/>
  <c r="BI76" i="53"/>
  <c r="BI74" i="53"/>
  <c r="BI73" i="53"/>
  <c r="BI72" i="53"/>
  <c r="BI71" i="53"/>
  <c r="BI70" i="53"/>
  <c r="BI69" i="53"/>
  <c r="BI68" i="53"/>
  <c r="BI67" i="53"/>
  <c r="BI64" i="53"/>
  <c r="BI63" i="53"/>
  <c r="BI62" i="53"/>
  <c r="BI61" i="53"/>
  <c r="BI60" i="53"/>
  <c r="BI59" i="53"/>
  <c r="BI58" i="53"/>
  <c r="BI57" i="53"/>
  <c r="BI56" i="53"/>
  <c r="BI55" i="53"/>
  <c r="BI54" i="53"/>
  <c r="BI53" i="53"/>
  <c r="BI52" i="53"/>
  <c r="BI51" i="53"/>
  <c r="BI50" i="53"/>
  <c r="BI49" i="53"/>
  <c r="BI48" i="53"/>
  <c r="BI47" i="53"/>
  <c r="BI46" i="53"/>
  <c r="BI45" i="53"/>
  <c r="BI44" i="53"/>
  <c r="BI43" i="53"/>
  <c r="BI42" i="53"/>
  <c r="BI41" i="53"/>
  <c r="BI40" i="53"/>
  <c r="BI39" i="53"/>
  <c r="BI38" i="53"/>
  <c r="BI37" i="53"/>
  <c r="BI36" i="53"/>
  <c r="BI35" i="53"/>
  <c r="BI34" i="53"/>
  <c r="BI33" i="53"/>
  <c r="BI32" i="53"/>
  <c r="BI31" i="53"/>
  <c r="BI30" i="53"/>
  <c r="BI29" i="53"/>
  <c r="BI28" i="53"/>
  <c r="BI27" i="53"/>
  <c r="BG103" i="53"/>
  <c r="BG102" i="53"/>
  <c r="BG101" i="53"/>
  <c r="BG100" i="53"/>
  <c r="BG99" i="53"/>
  <c r="BG97" i="53"/>
  <c r="BG96" i="53"/>
  <c r="BG95" i="53"/>
  <c r="BG94" i="53"/>
  <c r="BG93" i="53"/>
  <c r="BG92" i="53"/>
  <c r="BG91" i="53"/>
  <c r="BG90" i="53"/>
  <c r="BG89" i="53"/>
  <c r="BG88" i="53"/>
  <c r="BG87" i="53"/>
  <c r="BG86" i="53"/>
  <c r="BG85" i="53"/>
  <c r="BG84" i="53"/>
  <c r="BG83" i="53"/>
  <c r="BG82" i="53"/>
  <c r="BG81" i="53"/>
  <c r="BG80" i="53"/>
  <c r="BG79" i="53"/>
  <c r="BG78" i="53"/>
  <c r="BG77" i="53"/>
  <c r="BG76" i="53"/>
  <c r="BG74" i="53"/>
  <c r="BG73" i="53"/>
  <c r="BG72" i="53"/>
  <c r="BG71" i="53"/>
  <c r="BG70" i="53"/>
  <c r="BG69" i="53"/>
  <c r="BG68" i="53"/>
  <c r="BG67" i="53"/>
  <c r="BG64" i="53"/>
  <c r="BG63" i="53"/>
  <c r="BG62" i="53"/>
  <c r="BG61" i="53"/>
  <c r="BG60" i="53"/>
  <c r="BG59" i="53"/>
  <c r="BG58" i="53"/>
  <c r="BG57" i="53"/>
  <c r="BG56" i="53"/>
  <c r="BG55" i="53"/>
  <c r="BG54" i="53"/>
  <c r="BG53" i="53"/>
  <c r="BG52" i="53"/>
  <c r="BG51" i="53"/>
  <c r="BG50" i="53"/>
  <c r="BG49" i="53"/>
  <c r="BG48" i="53"/>
  <c r="BG47" i="53"/>
  <c r="BG46" i="53"/>
  <c r="BG45" i="53"/>
  <c r="BG44" i="53"/>
  <c r="BG43" i="53"/>
  <c r="BG42" i="53"/>
  <c r="BG41" i="53"/>
  <c r="BG40" i="53"/>
  <c r="BG39" i="53"/>
  <c r="BG38" i="53"/>
  <c r="BG37" i="53"/>
  <c r="BG36" i="53"/>
  <c r="BG35" i="53"/>
  <c r="BG34" i="53"/>
  <c r="BG33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E103" i="53"/>
  <c r="BE102" i="53"/>
  <c r="BE101" i="53"/>
  <c r="BE100" i="53"/>
  <c r="BE99" i="53"/>
  <c r="BE97" i="53"/>
  <c r="BE96" i="53"/>
  <c r="BE95" i="53"/>
  <c r="BE94" i="53"/>
  <c r="BE93" i="53"/>
  <c r="BE92" i="53"/>
  <c r="BE91" i="53"/>
  <c r="BE90" i="53"/>
  <c r="BE89" i="53"/>
  <c r="BE88" i="53"/>
  <c r="BE87" i="53"/>
  <c r="BE86" i="53"/>
  <c r="BE85" i="53"/>
  <c r="BE84" i="53"/>
  <c r="BE83" i="53"/>
  <c r="BE82" i="53"/>
  <c r="BE81" i="53"/>
  <c r="BE80" i="53"/>
  <c r="BE79" i="53"/>
  <c r="BE78" i="53"/>
  <c r="BE77" i="53"/>
  <c r="BE76" i="53"/>
  <c r="BE74" i="53"/>
  <c r="BE73" i="53"/>
  <c r="BE72" i="53"/>
  <c r="BE71" i="53"/>
  <c r="BE70" i="53"/>
  <c r="BE69" i="53"/>
  <c r="BE68" i="53"/>
  <c r="BE67" i="53"/>
  <c r="BE64" i="53"/>
  <c r="BE63" i="53"/>
  <c r="BE62" i="53"/>
  <c r="BE61" i="53"/>
  <c r="BE60" i="53"/>
  <c r="BE59" i="53"/>
  <c r="BE58" i="53"/>
  <c r="BE57" i="53"/>
  <c r="BE56" i="53"/>
  <c r="BE55" i="53"/>
  <c r="BE54" i="53"/>
  <c r="BE53" i="53"/>
  <c r="BE52" i="53"/>
  <c r="BE51" i="53"/>
  <c r="BE50" i="53"/>
  <c r="BE49" i="53"/>
  <c r="BE48" i="53"/>
  <c r="BE47" i="53"/>
  <c r="BE46" i="53"/>
  <c r="BE45" i="53"/>
  <c r="BE44" i="53"/>
  <c r="BE43" i="53"/>
  <c r="BE42" i="53"/>
  <c r="BE41" i="53"/>
  <c r="BE40" i="53"/>
  <c r="BE39" i="53"/>
  <c r="BE38" i="53"/>
  <c r="BE37" i="53"/>
  <c r="BE36" i="53"/>
  <c r="BE35" i="53"/>
  <c r="BE34" i="53"/>
  <c r="BE33" i="53"/>
  <c r="BE32" i="53"/>
  <c r="BE31" i="53"/>
  <c r="BE30" i="53"/>
  <c r="BE29" i="53"/>
  <c r="BE28" i="53"/>
  <c r="BE27" i="53"/>
  <c r="BE26" i="53"/>
  <c r="BE25" i="53"/>
  <c r="BE24" i="53"/>
  <c r="BE23" i="53"/>
  <c r="BE22" i="53"/>
  <c r="BE21" i="53"/>
  <c r="BC64" i="53"/>
  <c r="BC63" i="53"/>
  <c r="BC62" i="53"/>
  <c r="BC61" i="53"/>
  <c r="BC60" i="53"/>
  <c r="BC59" i="53"/>
  <c r="BC58" i="53"/>
  <c r="CV100" i="53"/>
  <c r="BZ123" i="44" l="1"/>
  <c r="BX123" i="44"/>
  <c r="BV123" i="44"/>
  <c r="BZ121" i="44"/>
  <c r="BX121" i="44"/>
  <c r="BV121" i="44"/>
  <c r="BZ119" i="44"/>
  <c r="BX119" i="44"/>
  <c r="BV119" i="44"/>
  <c r="BZ117" i="44"/>
  <c r="BX117" i="44"/>
  <c r="BV117" i="44"/>
  <c r="BZ115" i="44"/>
  <c r="BX115" i="44"/>
  <c r="BV115" i="44"/>
  <c r="BZ113" i="44"/>
  <c r="BX113" i="44"/>
  <c r="BV113" i="44"/>
  <c r="BT123" i="44"/>
  <c r="BR123" i="44"/>
  <c r="BP123" i="44"/>
  <c r="BT121" i="44"/>
  <c r="BR121" i="44"/>
  <c r="BP121" i="44"/>
  <c r="BT119" i="44"/>
  <c r="BR119" i="44"/>
  <c r="BP119" i="44"/>
  <c r="BT117" i="44"/>
  <c r="BR117" i="44"/>
  <c r="BP117" i="44"/>
  <c r="BT115" i="44"/>
  <c r="BR115" i="44"/>
  <c r="BP115" i="44"/>
  <c r="BT113" i="44"/>
  <c r="BR113" i="44"/>
  <c r="BP113" i="44"/>
  <c r="BJ123" i="44"/>
  <c r="BH123" i="44"/>
  <c r="BF123" i="44"/>
  <c r="BJ121" i="44"/>
  <c r="BH121" i="44"/>
  <c r="BF121" i="44"/>
  <c r="BJ119" i="44"/>
  <c r="BH119" i="44"/>
  <c r="BF119" i="44"/>
  <c r="BJ117" i="44"/>
  <c r="BH117" i="44"/>
  <c r="BF117" i="44"/>
  <c r="BJ115" i="44"/>
  <c r="BH115" i="44"/>
  <c r="BF115" i="44"/>
  <c r="BJ113" i="44"/>
  <c r="BH113" i="44"/>
  <c r="BF113" i="44"/>
  <c r="BD123" i="44"/>
  <c r="BB123" i="44"/>
  <c r="AZ123" i="44"/>
  <c r="BD121" i="44"/>
  <c r="BB121" i="44"/>
  <c r="AZ121" i="44"/>
  <c r="BD119" i="44"/>
  <c r="BB119" i="44"/>
  <c r="AZ119" i="44"/>
  <c r="BD117" i="44"/>
  <c r="BB117" i="44"/>
  <c r="AZ117" i="44"/>
  <c r="BD115" i="44"/>
  <c r="BB115" i="44"/>
  <c r="AZ115" i="44"/>
  <c r="BD113" i="44"/>
  <c r="BB113" i="44"/>
  <c r="AZ113" i="44"/>
  <c r="AT123" i="44"/>
  <c r="AR123" i="44"/>
  <c r="AP123" i="44"/>
  <c r="AT121" i="44"/>
  <c r="AR121" i="44"/>
  <c r="AP121" i="44"/>
  <c r="AT119" i="44"/>
  <c r="AR119" i="44"/>
  <c r="AP119" i="44"/>
  <c r="AT117" i="44"/>
  <c r="AR117" i="44"/>
  <c r="AP117" i="44"/>
  <c r="AT115" i="44"/>
  <c r="AR115" i="44"/>
  <c r="AP115" i="44"/>
  <c r="AT113" i="44"/>
  <c r="AR113" i="44"/>
  <c r="AP113" i="44"/>
  <c r="AN123" i="44"/>
  <c r="AL123" i="44"/>
  <c r="AJ123" i="44"/>
  <c r="AN121" i="44"/>
  <c r="AL121" i="44"/>
  <c r="AJ121" i="44"/>
  <c r="AN119" i="44"/>
  <c r="AL119" i="44"/>
  <c r="AJ119" i="44"/>
  <c r="AN117" i="44"/>
  <c r="AL117" i="44"/>
  <c r="AJ117" i="44"/>
  <c r="AN115" i="44"/>
  <c r="AL115" i="44"/>
  <c r="AJ115" i="44"/>
  <c r="AN113" i="44"/>
  <c r="AL113" i="44"/>
  <c r="AJ113" i="44"/>
  <c r="AD123" i="44"/>
  <c r="AB123" i="44"/>
  <c r="Z123" i="44"/>
  <c r="AD121" i="44"/>
  <c r="AB121" i="44"/>
  <c r="Z121" i="44"/>
  <c r="AD119" i="44"/>
  <c r="AB119" i="44"/>
  <c r="Z119" i="44"/>
  <c r="AD117" i="44"/>
  <c r="AB117" i="44"/>
  <c r="Z117" i="44"/>
  <c r="AD115" i="44"/>
  <c r="AB115" i="44"/>
  <c r="Z115" i="44"/>
  <c r="AD113" i="44"/>
  <c r="AB113" i="44"/>
  <c r="Z113" i="44"/>
  <c r="X123" i="44"/>
  <c r="V123" i="44"/>
  <c r="T123" i="44"/>
  <c r="X121" i="44"/>
  <c r="V121" i="44"/>
  <c r="T121" i="44"/>
  <c r="X119" i="44"/>
  <c r="V119" i="44"/>
  <c r="T119" i="44"/>
  <c r="X117" i="44"/>
  <c r="V117" i="44"/>
  <c r="T117" i="44"/>
  <c r="X115" i="44"/>
  <c r="V115" i="44"/>
  <c r="T115" i="44"/>
  <c r="X113" i="44"/>
  <c r="V113" i="44"/>
  <c r="T113" i="44"/>
  <c r="N123" i="44"/>
  <c r="L123" i="44"/>
  <c r="J123" i="44"/>
  <c r="N121" i="44"/>
  <c r="L121" i="44"/>
  <c r="J121" i="44"/>
  <c r="N119" i="44"/>
  <c r="L119" i="44"/>
  <c r="J119" i="44"/>
  <c r="N117" i="44"/>
  <c r="L117" i="44"/>
  <c r="J117" i="44"/>
  <c r="N115" i="44"/>
  <c r="L115" i="44"/>
  <c r="J115" i="44"/>
  <c r="N113" i="44"/>
  <c r="L113" i="44"/>
  <c r="J113" i="44"/>
  <c r="H123" i="44"/>
  <c r="H121" i="44"/>
  <c r="H119" i="44"/>
  <c r="H117" i="44"/>
  <c r="H115" i="44"/>
  <c r="F123" i="44"/>
  <c r="F121" i="44"/>
  <c r="F119" i="44"/>
  <c r="F117" i="44"/>
  <c r="F115" i="44"/>
  <c r="D123" i="44"/>
  <c r="D121" i="44"/>
  <c r="D119" i="44"/>
  <c r="D117" i="44"/>
  <c r="D115" i="44"/>
  <c r="H113" i="44"/>
  <c r="F113" i="44"/>
  <c r="D113" i="44"/>
  <c r="BJ102" i="54"/>
  <c r="BJ103" i="54" s="1"/>
  <c r="BH102" i="54"/>
  <c r="BH103" i="54" s="1"/>
  <c r="BF102" i="54"/>
  <c r="BF103" i="54" s="1"/>
  <c r="BD102" i="54"/>
  <c r="BD103" i="54" s="1"/>
  <c r="BB102" i="54"/>
  <c r="BB103" i="54" s="1"/>
  <c r="AZ102" i="54"/>
  <c r="AZ103" i="54" s="1"/>
  <c r="N102" i="54"/>
  <c r="N103" i="54" s="1"/>
  <c r="L102" i="54"/>
  <c r="L103" i="54" s="1"/>
  <c r="J102" i="54"/>
  <c r="J103" i="54" s="1"/>
  <c r="F102" i="54"/>
  <c r="F103" i="54" s="1"/>
  <c r="D102" i="54"/>
  <c r="D103" i="54" s="1"/>
  <c r="BJ102" i="56" l="1"/>
  <c r="BJ103" i="56" s="1"/>
  <c r="BH102" i="56"/>
  <c r="BH103" i="56" s="1"/>
  <c r="BF102" i="56"/>
  <c r="BF103" i="56" s="1"/>
  <c r="BD102" i="56"/>
  <c r="BD103" i="56" s="1"/>
  <c r="BB102" i="56"/>
  <c r="BB103" i="56" s="1"/>
  <c r="AZ103" i="56"/>
  <c r="AZ102" i="56"/>
  <c r="H102" i="56"/>
  <c r="H103" i="56"/>
  <c r="BZ123" i="52"/>
  <c r="BZ121" i="52"/>
  <c r="BZ125" i="52" s="1"/>
  <c r="BZ119" i="52"/>
  <c r="BZ117" i="52"/>
  <c r="BZ115" i="52"/>
  <c r="BZ113" i="52"/>
  <c r="BX123" i="52"/>
  <c r="BX121" i="52"/>
  <c r="BX125" i="52" s="1"/>
  <c r="BX119" i="52"/>
  <c r="BX117" i="52"/>
  <c r="BX115" i="52"/>
  <c r="BX113" i="52"/>
  <c r="BV123" i="52"/>
  <c r="BV121" i="52"/>
  <c r="BV125" i="52" s="1"/>
  <c r="BV119" i="52"/>
  <c r="BV117" i="52"/>
  <c r="BV115" i="52"/>
  <c r="BV113" i="52"/>
  <c r="BT123" i="52"/>
  <c r="BT121" i="52"/>
  <c r="BT125" i="52" s="1"/>
  <c r="BT119" i="52"/>
  <c r="BT117" i="52"/>
  <c r="BT115" i="52"/>
  <c r="BT113" i="52"/>
  <c r="BR123" i="52"/>
  <c r="BR121" i="52"/>
  <c r="BR125" i="52" s="1"/>
  <c r="BR119" i="52"/>
  <c r="BR117" i="52"/>
  <c r="BR115" i="52"/>
  <c r="BR113" i="52"/>
  <c r="BP123" i="52"/>
  <c r="BP125" i="52" s="1"/>
  <c r="BP121" i="52"/>
  <c r="BP119" i="52"/>
  <c r="BP117" i="52"/>
  <c r="BP115" i="52"/>
  <c r="BP113" i="52"/>
  <c r="N123" i="52"/>
  <c r="N121" i="52"/>
  <c r="N125" i="52" s="1"/>
  <c r="N119" i="52"/>
  <c r="N117" i="52"/>
  <c r="N115" i="52"/>
  <c r="N113" i="52"/>
  <c r="L123" i="52"/>
  <c r="L121" i="52"/>
  <c r="L125" i="52" s="1"/>
  <c r="L119" i="52"/>
  <c r="L117" i="52"/>
  <c r="L115" i="52"/>
  <c r="L113" i="52"/>
  <c r="J123" i="52"/>
  <c r="J121" i="52"/>
  <c r="J125" i="52" s="1"/>
  <c r="J119" i="52"/>
  <c r="J117" i="52"/>
  <c r="J115" i="52"/>
  <c r="J113" i="52"/>
  <c r="H123" i="52"/>
  <c r="H121" i="52"/>
  <c r="H125" i="52" s="1"/>
  <c r="H119" i="52"/>
  <c r="H117" i="52"/>
  <c r="H115" i="52"/>
  <c r="H113" i="52"/>
  <c r="F123" i="52"/>
  <c r="F121" i="52"/>
  <c r="F125" i="52" s="1"/>
  <c r="F119" i="52"/>
  <c r="F117" i="52"/>
  <c r="F115" i="52"/>
  <c r="F113" i="52"/>
  <c r="D123" i="52"/>
  <c r="D121" i="52"/>
  <c r="D125" i="52" s="1"/>
  <c r="D119" i="52"/>
  <c r="D117" i="52"/>
  <c r="D115" i="52"/>
  <c r="D113" i="52"/>
  <c r="BJ123" i="52"/>
  <c r="BJ121" i="52"/>
  <c r="BJ125" i="52" s="1"/>
  <c r="BJ119" i="52"/>
  <c r="BJ117" i="52"/>
  <c r="BJ115" i="52"/>
  <c r="BH123" i="52"/>
  <c r="BH121" i="52"/>
  <c r="BH125" i="52" s="1"/>
  <c r="BH119" i="52"/>
  <c r="BH117" i="52"/>
  <c r="BH115" i="52"/>
  <c r="BF123" i="52"/>
  <c r="BF121" i="52"/>
  <c r="BF125" i="52" s="1"/>
  <c r="BF119" i="52"/>
  <c r="BF117" i="52"/>
  <c r="BF115" i="52"/>
  <c r="BD123" i="52"/>
  <c r="BD121" i="52"/>
  <c r="BD125" i="52" s="1"/>
  <c r="BD119" i="52"/>
  <c r="BD117" i="52"/>
  <c r="BD115" i="52"/>
  <c r="BB123" i="52"/>
  <c r="BB121" i="52"/>
  <c r="BB125" i="52" s="1"/>
  <c r="BB119" i="52"/>
  <c r="BB117" i="52"/>
  <c r="BB115" i="52"/>
  <c r="AZ123" i="52"/>
  <c r="AZ121" i="52"/>
  <c r="AZ125" i="52" s="1"/>
  <c r="AZ119" i="52"/>
  <c r="AZ117" i="52"/>
  <c r="AZ115" i="52"/>
  <c r="BJ113" i="52"/>
  <c r="BH113" i="52"/>
  <c r="BF113" i="52"/>
  <c r="BD113" i="52"/>
  <c r="BB113" i="52"/>
  <c r="AZ113" i="52"/>
  <c r="AT113" i="52"/>
  <c r="AR113" i="52"/>
  <c r="AP113" i="52"/>
  <c r="AN113" i="52"/>
  <c r="AL113" i="52"/>
  <c r="AJ113" i="52"/>
  <c r="AD113" i="52"/>
  <c r="AB113" i="52"/>
  <c r="Z113" i="52"/>
  <c r="X113" i="52"/>
  <c r="V113" i="52"/>
  <c r="T113" i="52"/>
  <c r="AT123" i="52"/>
  <c r="AT121" i="52"/>
  <c r="AT125" i="52" s="1"/>
  <c r="AT119" i="52"/>
  <c r="AT117" i="52"/>
  <c r="AT115" i="52"/>
  <c r="AR123" i="52"/>
  <c r="AR121" i="52"/>
  <c r="AR125" i="52" s="1"/>
  <c r="AR119" i="52"/>
  <c r="AR117" i="52"/>
  <c r="AR115" i="52"/>
  <c r="AP123" i="52"/>
  <c r="AP121" i="52"/>
  <c r="AP125" i="52" s="1"/>
  <c r="AP119" i="52"/>
  <c r="AP117" i="52"/>
  <c r="AP115" i="52"/>
  <c r="AN125" i="52"/>
  <c r="AN123" i="52"/>
  <c r="AN121" i="52"/>
  <c r="AN119" i="52"/>
  <c r="AN117" i="52"/>
  <c r="AN115" i="52"/>
  <c r="AL123" i="52"/>
  <c r="AL121" i="52"/>
  <c r="AL125" i="52" s="1"/>
  <c r="AL119" i="52"/>
  <c r="AL117" i="52"/>
  <c r="AL115" i="52"/>
  <c r="AJ123" i="52"/>
  <c r="AJ121" i="52"/>
  <c r="AJ125" i="52" s="1"/>
  <c r="AJ119" i="52"/>
  <c r="AJ117" i="52"/>
  <c r="AJ115" i="52"/>
  <c r="AD123" i="52"/>
  <c r="AD121" i="52"/>
  <c r="AD119" i="52"/>
  <c r="AD117" i="52"/>
  <c r="AD115" i="52"/>
  <c r="AB123" i="52"/>
  <c r="AB121" i="52"/>
  <c r="AB119" i="52"/>
  <c r="AB117" i="52"/>
  <c r="AB115" i="52"/>
  <c r="Z123" i="52"/>
  <c r="Z121" i="52"/>
  <c r="Z119" i="52"/>
  <c r="Z117" i="52"/>
  <c r="Z115" i="52"/>
  <c r="X123" i="52"/>
  <c r="X121" i="52"/>
  <c r="X125" i="52" s="1"/>
  <c r="X119" i="52"/>
  <c r="X117" i="52"/>
  <c r="X115" i="52"/>
  <c r="V123" i="52"/>
  <c r="V121" i="52"/>
  <c r="V125" i="52" s="1"/>
  <c r="V119" i="52"/>
  <c r="V117" i="52"/>
  <c r="V115" i="52"/>
  <c r="T123" i="52"/>
  <c r="T121" i="52"/>
  <c r="T125" i="52" s="1"/>
  <c r="T119" i="52"/>
  <c r="T117" i="52"/>
  <c r="T115" i="52"/>
  <c r="H17" i="54"/>
  <c r="H13" i="54"/>
  <c r="H100" i="54"/>
  <c r="H102" i="54" s="1"/>
  <c r="H103" i="54" s="1"/>
  <c r="H101" i="54"/>
  <c r="H99" i="54"/>
  <c r="F17" i="54"/>
  <c r="AB125" i="52" l="1"/>
  <c r="Z125" i="52"/>
  <c r="AD125" i="52"/>
  <c r="BZ123" i="56"/>
  <c r="BZ121" i="56"/>
  <c r="BZ125" i="56" s="1"/>
  <c r="BZ119" i="56"/>
  <c r="BZ115" i="56"/>
  <c r="BZ117" i="56" s="1"/>
  <c r="BZ113" i="56"/>
  <c r="BX123" i="56"/>
  <c r="BX121" i="56"/>
  <c r="BX119" i="56"/>
  <c r="BX115" i="56"/>
  <c r="BX117" i="56" s="1"/>
  <c r="BX113" i="56"/>
  <c r="BV123" i="56"/>
  <c r="BV121" i="56"/>
  <c r="BV125" i="56" s="1"/>
  <c r="BV119" i="56"/>
  <c r="BV115" i="56"/>
  <c r="BV117" i="56" s="1"/>
  <c r="BV113" i="56"/>
  <c r="BT123" i="56"/>
  <c r="BT121" i="56"/>
  <c r="BT119" i="56"/>
  <c r="BT115" i="56"/>
  <c r="BT117" i="56" s="1"/>
  <c r="BT113" i="56"/>
  <c r="BR123" i="56"/>
  <c r="BR121" i="56"/>
  <c r="BR125" i="56" s="1"/>
  <c r="BR119" i="56"/>
  <c r="BR115" i="56"/>
  <c r="BR117" i="56" s="1"/>
  <c r="BR113" i="56"/>
  <c r="BP123" i="56"/>
  <c r="BP121" i="56"/>
  <c r="BP125" i="56" s="1"/>
  <c r="BP119" i="56"/>
  <c r="BP115" i="56"/>
  <c r="BP117" i="56" s="1"/>
  <c r="BP113" i="56"/>
  <c r="BJ123" i="56"/>
  <c r="BJ121" i="56"/>
  <c r="BJ119" i="56"/>
  <c r="BJ115" i="56"/>
  <c r="BJ117" i="56" s="1"/>
  <c r="BJ113" i="56"/>
  <c r="BH123" i="56"/>
  <c r="BH121" i="56"/>
  <c r="BH125" i="56" s="1"/>
  <c r="BH119" i="56"/>
  <c r="BH115" i="56"/>
  <c r="BH117" i="56" s="1"/>
  <c r="BH113" i="56"/>
  <c r="BF123" i="56"/>
  <c r="BF125" i="56" s="1"/>
  <c r="BF121" i="56"/>
  <c r="BF119" i="56"/>
  <c r="BF115" i="56"/>
  <c r="BF117" i="56" s="1"/>
  <c r="BF113" i="56"/>
  <c r="BD123" i="56"/>
  <c r="BD121" i="56"/>
  <c r="BD119" i="56"/>
  <c r="BD115" i="56"/>
  <c r="BD117" i="56" s="1"/>
  <c r="BD113" i="56"/>
  <c r="BB123" i="56"/>
  <c r="BB121" i="56"/>
  <c r="BB125" i="56" s="1"/>
  <c r="BB119" i="56"/>
  <c r="BB115" i="56"/>
  <c r="BB117" i="56" s="1"/>
  <c r="BB113" i="56"/>
  <c r="AZ125" i="56"/>
  <c r="AZ123" i="56"/>
  <c r="AZ121" i="56"/>
  <c r="AZ119" i="56"/>
  <c r="AZ115" i="56"/>
  <c r="AZ117" i="56" s="1"/>
  <c r="AZ113" i="56"/>
  <c r="AT123" i="56"/>
  <c r="AT121" i="56"/>
  <c r="AT125" i="56" s="1"/>
  <c r="AT119" i="56"/>
  <c r="AT115" i="56"/>
  <c r="AT117" i="56" s="1"/>
  <c r="AT113" i="56"/>
  <c r="AR123" i="56"/>
  <c r="AR121" i="56"/>
  <c r="AR125" i="56" s="1"/>
  <c r="AR119" i="56"/>
  <c r="AR115" i="56"/>
  <c r="AR117" i="56" s="1"/>
  <c r="AR113" i="56"/>
  <c r="AP125" i="56"/>
  <c r="AP123" i="56"/>
  <c r="AP121" i="56"/>
  <c r="AP119" i="56"/>
  <c r="AP115" i="56"/>
  <c r="AP117" i="56" s="1"/>
  <c r="AP113" i="56"/>
  <c r="AN123" i="56"/>
  <c r="AN121" i="56"/>
  <c r="AN125" i="56" s="1"/>
  <c r="AN119" i="56"/>
  <c r="AN115" i="56"/>
  <c r="AN117" i="56" s="1"/>
  <c r="AN113" i="56"/>
  <c r="AL123" i="56"/>
  <c r="AL125" i="56" s="1"/>
  <c r="AL121" i="56"/>
  <c r="AL119" i="56"/>
  <c r="AL117" i="56"/>
  <c r="AL115" i="56"/>
  <c r="AL113" i="56"/>
  <c r="AJ123" i="56"/>
  <c r="AJ121" i="56"/>
  <c r="AJ125" i="56" s="1"/>
  <c r="AJ119" i="56"/>
  <c r="AJ115" i="56"/>
  <c r="AJ117" i="56" s="1"/>
  <c r="AJ113" i="56"/>
  <c r="AD123" i="56"/>
  <c r="AD121" i="56"/>
  <c r="AD125" i="56" s="1"/>
  <c r="AD119" i="56"/>
  <c r="AD115" i="56"/>
  <c r="AD117" i="56" s="1"/>
  <c r="AD113" i="56"/>
  <c r="AB123" i="56"/>
  <c r="AB121" i="56"/>
  <c r="AB125" i="56" s="1"/>
  <c r="AB119" i="56"/>
  <c r="AB115" i="56"/>
  <c r="AB117" i="56" s="1"/>
  <c r="AB113" i="56"/>
  <c r="Z123" i="56"/>
  <c r="Z121" i="56"/>
  <c r="Z125" i="56" s="1"/>
  <c r="Z119" i="56"/>
  <c r="Z115" i="56"/>
  <c r="Z117" i="56" s="1"/>
  <c r="Z113" i="56"/>
  <c r="X123" i="56"/>
  <c r="X121" i="56"/>
  <c r="X125" i="56" s="1"/>
  <c r="X119" i="56"/>
  <c r="X115" i="56"/>
  <c r="X117" i="56" s="1"/>
  <c r="X113" i="56"/>
  <c r="V123" i="56"/>
  <c r="V121" i="56"/>
  <c r="V125" i="56" s="1"/>
  <c r="V119" i="56"/>
  <c r="V115" i="56"/>
  <c r="V117" i="56" s="1"/>
  <c r="V113" i="56"/>
  <c r="T123" i="56"/>
  <c r="T121" i="56"/>
  <c r="T125" i="56" s="1"/>
  <c r="T119" i="56"/>
  <c r="T115" i="56"/>
  <c r="T117" i="56" s="1"/>
  <c r="T113" i="56"/>
  <c r="N123" i="56"/>
  <c r="N121" i="56"/>
  <c r="N119" i="56"/>
  <c r="N115" i="56"/>
  <c r="N117" i="56" s="1"/>
  <c r="N113" i="56"/>
  <c r="L123" i="56"/>
  <c r="L121" i="56"/>
  <c r="L119" i="56"/>
  <c r="L115" i="56"/>
  <c r="L117" i="56" s="1"/>
  <c r="L113" i="56"/>
  <c r="J123" i="56"/>
  <c r="J121" i="56"/>
  <c r="J119" i="56"/>
  <c r="J115" i="56"/>
  <c r="J117" i="56" s="1"/>
  <c r="J113" i="56"/>
  <c r="H123" i="56"/>
  <c r="H121" i="56"/>
  <c r="H125" i="56" s="1"/>
  <c r="H119" i="56"/>
  <c r="H113" i="56"/>
  <c r="F123" i="56"/>
  <c r="F121" i="56"/>
  <c r="F125" i="56" s="1"/>
  <c r="F119" i="56"/>
  <c r="F113" i="56"/>
  <c r="D125" i="56"/>
  <c r="D123" i="56"/>
  <c r="D121" i="56"/>
  <c r="D119" i="56"/>
  <c r="D113" i="56"/>
  <c r="I102" i="56"/>
  <c r="F102" i="56"/>
  <c r="F103" i="56" s="1"/>
  <c r="G103" i="56" s="1"/>
  <c r="D102" i="56"/>
  <c r="D115" i="56" s="1"/>
  <c r="D117" i="56" s="1"/>
  <c r="BH17" i="54"/>
  <c r="BJ17" i="54"/>
  <c r="BF17" i="54"/>
  <c r="BN17" i="54"/>
  <c r="BM17" i="54"/>
  <c r="BL17" i="54"/>
  <c r="BD17" i="54"/>
  <c r="BB17" i="54"/>
  <c r="AZ17" i="54"/>
  <c r="BL12" i="54"/>
  <c r="BL100" i="54"/>
  <c r="CG12" i="54"/>
  <c r="H115" i="56" l="1"/>
  <c r="H117" i="56" s="1"/>
  <c r="F115" i="56"/>
  <c r="F117" i="56" s="1"/>
  <c r="D103" i="56"/>
  <c r="E103" i="56" s="1"/>
  <c r="E102" i="56"/>
  <c r="BX125" i="56"/>
  <c r="BT125" i="56"/>
  <c r="BJ125" i="56"/>
  <c r="BD125" i="56"/>
  <c r="J125" i="56"/>
  <c r="N125" i="56"/>
  <c r="L125" i="56"/>
  <c r="I103" i="56"/>
  <c r="G102" i="56"/>
  <c r="BZ125" i="54"/>
  <c r="BZ123" i="54"/>
  <c r="BZ121" i="54"/>
  <c r="BZ119" i="54"/>
  <c r="BX125" i="54"/>
  <c r="BX123" i="54"/>
  <c r="BX121" i="54"/>
  <c r="BX119" i="54"/>
  <c r="BV125" i="54"/>
  <c r="BV123" i="54"/>
  <c r="BV121" i="54"/>
  <c r="BV119" i="54"/>
  <c r="BT125" i="54"/>
  <c r="BT123" i="54"/>
  <c r="BT121" i="54"/>
  <c r="BT119" i="54"/>
  <c r="BR125" i="54"/>
  <c r="BR123" i="54"/>
  <c r="BR121" i="54"/>
  <c r="BR119" i="54"/>
  <c r="BP125" i="54"/>
  <c r="BP123" i="54"/>
  <c r="BP121" i="54"/>
  <c r="BP119" i="54"/>
  <c r="BD125" i="54"/>
  <c r="BD123" i="54"/>
  <c r="BD121" i="54"/>
  <c r="BD119" i="54"/>
  <c r="BB125" i="54"/>
  <c r="BB123" i="54"/>
  <c r="BB121" i="54"/>
  <c r="BB119" i="54"/>
  <c r="AZ125" i="54"/>
  <c r="AZ123" i="54"/>
  <c r="AZ121" i="54"/>
  <c r="AZ119" i="54"/>
  <c r="AT125" i="54"/>
  <c r="AT123" i="54"/>
  <c r="AT121" i="54"/>
  <c r="AT119" i="54"/>
  <c r="AR125" i="54"/>
  <c r="AR123" i="54"/>
  <c r="AR121" i="54"/>
  <c r="AR119" i="54"/>
  <c r="AP125" i="54"/>
  <c r="AP123" i="54"/>
  <c r="AP121" i="54"/>
  <c r="AP119" i="54"/>
  <c r="AN125" i="54"/>
  <c r="AN123" i="54"/>
  <c r="AN121" i="54"/>
  <c r="AN119" i="54"/>
  <c r="AL125" i="54"/>
  <c r="AL123" i="54"/>
  <c r="AL121" i="54"/>
  <c r="AL119" i="54"/>
  <c r="AJ125" i="54"/>
  <c r="AJ123" i="54"/>
  <c r="AJ121" i="54"/>
  <c r="AJ119" i="54"/>
  <c r="AD125" i="54"/>
  <c r="AD123" i="54"/>
  <c r="AD121" i="54"/>
  <c r="AD119" i="54"/>
  <c r="AB125" i="54"/>
  <c r="AB123" i="54"/>
  <c r="AB121" i="54"/>
  <c r="AB119" i="54"/>
  <c r="Z125" i="54"/>
  <c r="Z123" i="54"/>
  <c r="Z121" i="54"/>
  <c r="Z119" i="54"/>
  <c r="X125" i="54"/>
  <c r="X123" i="54"/>
  <c r="X121" i="54"/>
  <c r="X119" i="54"/>
  <c r="X117" i="54"/>
  <c r="X115" i="54"/>
  <c r="V125" i="54"/>
  <c r="V123" i="54"/>
  <c r="V121" i="54"/>
  <c r="V119" i="54"/>
  <c r="V117" i="54"/>
  <c r="V115" i="54"/>
  <c r="T125" i="54"/>
  <c r="T123" i="54"/>
  <c r="T121" i="54"/>
  <c r="T119" i="54"/>
  <c r="T117" i="54"/>
  <c r="T115" i="54"/>
  <c r="N125" i="54"/>
  <c r="N123" i="54"/>
  <c r="N121" i="54"/>
  <c r="N119" i="54"/>
  <c r="L125" i="54"/>
  <c r="L123" i="54"/>
  <c r="L121" i="54"/>
  <c r="L119" i="54"/>
  <c r="J125" i="54"/>
  <c r="J123" i="54"/>
  <c r="J121" i="54"/>
  <c r="J119" i="54"/>
  <c r="BZ117" i="54"/>
  <c r="BV117" i="54"/>
  <c r="BT117" i="54"/>
  <c r="BP117" i="54"/>
  <c r="AZ117" i="54"/>
  <c r="AT117" i="54"/>
  <c r="AP117" i="54"/>
  <c r="AN117" i="54"/>
  <c r="AD117" i="54"/>
  <c r="Z117" i="54"/>
  <c r="N117" i="54"/>
  <c r="J117" i="54"/>
  <c r="BF123" i="54" l="1"/>
  <c r="AZ115" i="54"/>
  <c r="AN115" i="54"/>
  <c r="AB115" i="54"/>
  <c r="BT115" i="54"/>
  <c r="AB117" i="54"/>
  <c r="N115" i="54"/>
  <c r="Z115" i="54"/>
  <c r="AL115" i="54"/>
  <c r="AT115" i="54"/>
  <c r="BR115" i="54"/>
  <c r="BZ115" i="54"/>
  <c r="J115" i="54"/>
  <c r="AL117" i="54"/>
  <c r="BR117" i="54"/>
  <c r="L115" i="54"/>
  <c r="AJ115" i="54"/>
  <c r="AR115" i="54"/>
  <c r="BD115" i="54"/>
  <c r="BP115" i="54"/>
  <c r="BX115" i="54"/>
  <c r="L117" i="54"/>
  <c r="AJ117" i="54"/>
  <c r="AR117" i="54"/>
  <c r="BD117" i="54"/>
  <c r="BX117" i="54"/>
  <c r="AD115" i="54"/>
  <c r="AP115" i="54"/>
  <c r="BB115" i="54"/>
  <c r="BV115" i="54"/>
  <c r="BB117" i="54"/>
  <c r="D123" i="54"/>
  <c r="CX103" i="52"/>
  <c r="BF121" i="54" l="1"/>
  <c r="BH121" i="54"/>
  <c r="BH123" i="54"/>
  <c r="D121" i="54"/>
  <c r="F123" i="54"/>
  <c r="F121" i="54"/>
  <c r="D125" i="54"/>
  <c r="D119" i="54"/>
  <c r="F119" i="54"/>
  <c r="BH119" i="54" l="1"/>
  <c r="BJ123" i="54"/>
  <c r="BJ121" i="54"/>
  <c r="BF125" i="54"/>
  <c r="BF119" i="54"/>
  <c r="BH125" i="54"/>
  <c r="H123" i="54"/>
  <c r="H121" i="54"/>
  <c r="F125" i="54"/>
  <c r="CH112" i="56"/>
  <c r="CH111" i="56"/>
  <c r="CH108" i="56"/>
  <c r="CH107" i="56"/>
  <c r="CH106" i="56"/>
  <c r="CH101" i="56"/>
  <c r="CH100" i="56"/>
  <c r="CH99" i="56"/>
  <c r="CH95" i="56"/>
  <c r="CH94" i="56"/>
  <c r="CH93" i="56"/>
  <c r="CH92" i="56"/>
  <c r="CH91" i="56"/>
  <c r="CH90" i="56"/>
  <c r="CH89" i="56"/>
  <c r="CH88" i="56"/>
  <c r="CH87" i="56"/>
  <c r="CH86" i="56"/>
  <c r="CH85" i="56"/>
  <c r="CH84" i="56"/>
  <c r="CH83" i="56"/>
  <c r="CH82" i="56"/>
  <c r="CH81" i="56"/>
  <c r="CH80" i="56"/>
  <c r="CH79" i="56"/>
  <c r="CH78" i="56"/>
  <c r="CH77" i="56"/>
  <c r="CH76" i="56"/>
  <c r="CH73" i="56"/>
  <c r="CH72" i="56"/>
  <c r="CH71" i="56"/>
  <c r="CH70" i="56"/>
  <c r="CH69" i="56"/>
  <c r="CH68" i="56"/>
  <c r="CH67" i="56"/>
  <c r="CH63" i="56"/>
  <c r="CH61" i="56"/>
  <c r="CH60" i="56"/>
  <c r="CH59" i="56"/>
  <c r="CH58" i="56"/>
  <c r="CH57" i="56"/>
  <c r="CH56" i="56"/>
  <c r="CH55" i="56"/>
  <c r="CH54" i="56"/>
  <c r="CH53" i="56"/>
  <c r="CH52" i="56"/>
  <c r="CH51" i="56"/>
  <c r="CH50" i="56"/>
  <c r="CH49" i="56"/>
  <c r="CH48" i="56"/>
  <c r="CH47" i="56"/>
  <c r="CH46" i="56"/>
  <c r="CH45" i="56"/>
  <c r="CH44" i="56"/>
  <c r="CH43" i="56"/>
  <c r="CH42" i="56"/>
  <c r="CH41" i="56"/>
  <c r="CH40" i="56"/>
  <c r="CH39" i="56"/>
  <c r="CH38" i="56"/>
  <c r="CH37" i="56"/>
  <c r="CH36" i="56"/>
  <c r="CH35" i="56"/>
  <c r="CH34" i="56"/>
  <c r="CH33" i="56"/>
  <c r="CH32" i="56"/>
  <c r="CH31" i="56"/>
  <c r="CH30" i="56"/>
  <c r="CH29" i="56"/>
  <c r="CH28" i="56"/>
  <c r="CH27" i="56"/>
  <c r="CH26" i="56"/>
  <c r="CH25" i="56"/>
  <c r="CH24" i="56"/>
  <c r="CH23" i="56"/>
  <c r="CH22" i="56"/>
  <c r="CH21" i="56"/>
  <c r="CF112" i="56"/>
  <c r="CF111" i="56"/>
  <c r="CF108" i="56"/>
  <c r="CF107" i="56"/>
  <c r="CF106" i="56"/>
  <c r="CF101" i="56"/>
  <c r="CF100" i="56"/>
  <c r="CF99" i="56"/>
  <c r="CF95" i="56"/>
  <c r="CF94" i="56"/>
  <c r="CF93" i="56"/>
  <c r="CF92" i="56"/>
  <c r="CF91" i="56"/>
  <c r="CF90" i="56"/>
  <c r="CF89" i="56"/>
  <c r="CF88" i="56"/>
  <c r="CF87" i="56"/>
  <c r="CF86" i="56"/>
  <c r="CF85" i="56"/>
  <c r="CF84" i="56"/>
  <c r="CF83" i="56"/>
  <c r="CF82" i="56"/>
  <c r="CF81" i="56"/>
  <c r="CF80" i="56"/>
  <c r="CF79" i="56"/>
  <c r="CF78" i="56"/>
  <c r="CF77" i="56"/>
  <c r="CF76" i="56"/>
  <c r="CF73" i="56"/>
  <c r="CF72" i="56"/>
  <c r="CF71" i="56"/>
  <c r="CF70" i="56"/>
  <c r="CF69" i="56"/>
  <c r="CF68" i="56"/>
  <c r="CF67" i="56"/>
  <c r="CF63" i="56"/>
  <c r="CF61" i="56"/>
  <c r="CF60" i="56"/>
  <c r="CF59" i="56"/>
  <c r="CF58" i="56"/>
  <c r="CF57" i="56"/>
  <c r="CF56" i="56"/>
  <c r="CF55" i="56"/>
  <c r="CF54" i="56"/>
  <c r="CF53" i="56"/>
  <c r="CF52" i="56"/>
  <c r="CF51" i="56"/>
  <c r="CF50" i="56"/>
  <c r="CF49" i="56"/>
  <c r="CF48" i="56"/>
  <c r="CF47" i="56"/>
  <c r="CF46" i="56"/>
  <c r="CF45" i="56"/>
  <c r="CF44" i="56"/>
  <c r="CF43" i="56"/>
  <c r="CF42" i="56"/>
  <c r="CF41" i="56"/>
  <c r="CF40" i="56"/>
  <c r="CF39" i="56"/>
  <c r="CF38" i="56"/>
  <c r="CF37" i="56"/>
  <c r="CF36" i="56"/>
  <c r="CF35" i="56"/>
  <c r="CF34" i="56"/>
  <c r="CF33" i="56"/>
  <c r="CF32" i="56"/>
  <c r="CF31" i="56"/>
  <c r="CF30" i="56"/>
  <c r="CF29" i="56"/>
  <c r="CF28" i="56"/>
  <c r="CF27" i="56"/>
  <c r="CF26" i="56"/>
  <c r="CF25" i="56"/>
  <c r="CF24" i="56"/>
  <c r="CF23" i="56"/>
  <c r="CF22" i="56"/>
  <c r="CF21" i="56"/>
  <c r="CF8" i="56"/>
  <c r="BJ119" i="54" l="1"/>
  <c r="BJ125" i="54"/>
  <c r="H119" i="54"/>
  <c r="H125" i="54"/>
  <c r="BH117" i="54" l="1"/>
  <c r="BH115" i="54"/>
  <c r="BF115" i="54"/>
  <c r="BF117" i="54"/>
  <c r="D115" i="54"/>
  <c r="D117" i="54"/>
  <c r="F117" i="54"/>
  <c r="F115" i="54"/>
  <c r="D9" i="53"/>
  <c r="F9" i="53"/>
  <c r="J9" i="53"/>
  <c r="L9" i="53"/>
  <c r="T9" i="53"/>
  <c r="V9" i="53"/>
  <c r="Z9" i="53"/>
  <c r="AB9" i="53"/>
  <c r="AJ9" i="53"/>
  <c r="AL9" i="53"/>
  <c r="AP9" i="53"/>
  <c r="AR9" i="53"/>
  <c r="AZ9" i="53"/>
  <c r="BB9" i="53"/>
  <c r="BF9" i="53"/>
  <c r="BH9" i="53"/>
  <c r="BP9" i="53"/>
  <c r="BR9" i="53"/>
  <c r="BV9" i="53"/>
  <c r="BX9" i="53"/>
  <c r="D12" i="53"/>
  <c r="F12" i="53"/>
  <c r="J12" i="53"/>
  <c r="L12" i="53"/>
  <c r="T12" i="53"/>
  <c r="V12" i="53"/>
  <c r="Z12" i="53"/>
  <c r="AB12" i="53"/>
  <c r="AJ12" i="53"/>
  <c r="AL12" i="53"/>
  <c r="AP12" i="53"/>
  <c r="AR12" i="53"/>
  <c r="AZ12" i="53"/>
  <c r="BB12" i="53"/>
  <c r="BF12" i="53"/>
  <c r="BH12" i="53"/>
  <c r="BP12" i="53"/>
  <c r="BR12" i="53"/>
  <c r="BV12" i="53"/>
  <c r="BX12" i="53"/>
  <c r="CN112" i="44"/>
  <c r="CN111" i="44"/>
  <c r="CN108" i="44"/>
  <c r="CN107" i="44"/>
  <c r="CN106" i="44"/>
  <c r="CN101" i="44"/>
  <c r="CN100" i="44"/>
  <c r="CN99" i="44"/>
  <c r="CN95" i="44"/>
  <c r="CN94" i="44"/>
  <c r="CN93" i="44"/>
  <c r="CN92" i="44"/>
  <c r="CN91" i="44"/>
  <c r="CN90" i="44"/>
  <c r="CN89" i="44"/>
  <c r="CN88" i="44"/>
  <c r="CN87" i="44"/>
  <c r="CN86" i="44"/>
  <c r="CN85" i="44"/>
  <c r="CN84" i="44"/>
  <c r="CN83" i="44"/>
  <c r="CN82" i="44"/>
  <c r="CN81" i="44"/>
  <c r="CN80" i="44"/>
  <c r="CN79" i="44"/>
  <c r="CN78" i="44"/>
  <c r="CN77" i="44"/>
  <c r="CN76" i="44"/>
  <c r="CN73" i="44"/>
  <c r="CN72" i="44"/>
  <c r="CN71" i="44"/>
  <c r="CN70" i="44"/>
  <c r="CN69" i="44"/>
  <c r="CN68" i="44"/>
  <c r="CN67" i="44"/>
  <c r="CN63" i="44"/>
  <c r="CN61" i="44"/>
  <c r="CN60" i="44"/>
  <c r="CN59" i="44"/>
  <c r="CN58" i="44"/>
  <c r="CN57" i="44"/>
  <c r="CN56" i="44"/>
  <c r="CN55" i="44"/>
  <c r="CN54" i="44"/>
  <c r="CN53" i="44"/>
  <c r="CN52" i="44"/>
  <c r="CN51" i="44"/>
  <c r="CN50" i="44"/>
  <c r="CN49" i="44"/>
  <c r="CN48" i="44"/>
  <c r="CN47" i="44"/>
  <c r="CN46" i="44"/>
  <c r="CN45" i="44"/>
  <c r="CN44" i="44"/>
  <c r="CN43" i="44"/>
  <c r="CN42" i="44"/>
  <c r="CN41" i="44"/>
  <c r="CN40" i="44"/>
  <c r="CN39" i="44"/>
  <c r="CN38" i="44"/>
  <c r="CN37" i="44"/>
  <c r="CN36" i="44"/>
  <c r="CN35" i="44"/>
  <c r="CN34" i="44"/>
  <c r="CN33" i="44"/>
  <c r="CN32" i="44"/>
  <c r="CN31" i="44"/>
  <c r="CN30" i="44"/>
  <c r="CN29" i="44"/>
  <c r="CN28" i="44"/>
  <c r="CN27" i="44"/>
  <c r="CN26" i="44"/>
  <c r="CN25" i="44"/>
  <c r="CN24" i="44"/>
  <c r="CN23" i="44"/>
  <c r="CN22" i="44"/>
  <c r="CN21" i="44"/>
  <c r="CN16" i="44"/>
  <c r="CN15" i="44"/>
  <c r="CN14" i="44"/>
  <c r="CN13" i="44"/>
  <c r="CN12" i="44"/>
  <c r="CN11" i="44"/>
  <c r="CN9" i="44"/>
  <c r="CN8" i="44"/>
  <c r="CL112" i="44"/>
  <c r="CL111" i="44"/>
  <c r="CL108" i="44"/>
  <c r="CL107" i="44"/>
  <c r="CL106" i="44"/>
  <c r="CL101" i="44"/>
  <c r="CL100" i="44"/>
  <c r="CL99" i="44"/>
  <c r="CL95" i="44"/>
  <c r="CL94" i="44"/>
  <c r="CL93" i="44"/>
  <c r="CL92" i="44"/>
  <c r="CL91" i="44"/>
  <c r="CL90" i="44"/>
  <c r="CL89" i="44"/>
  <c r="CL88" i="44"/>
  <c r="CL87" i="44"/>
  <c r="CL86" i="44"/>
  <c r="CL85" i="44"/>
  <c r="CL84" i="44"/>
  <c r="CL83" i="44"/>
  <c r="CL82" i="44"/>
  <c r="CL81" i="44"/>
  <c r="CL80" i="44"/>
  <c r="CL79" i="44"/>
  <c r="CL78" i="44"/>
  <c r="CL77" i="44"/>
  <c r="CL76" i="44"/>
  <c r="CL73" i="44"/>
  <c r="CL72" i="44"/>
  <c r="CL71" i="44"/>
  <c r="CL70" i="44"/>
  <c r="CL69" i="44"/>
  <c r="CL68" i="44"/>
  <c r="CL67" i="44"/>
  <c r="CL63" i="44"/>
  <c r="CL61" i="44"/>
  <c r="CL60" i="44"/>
  <c r="CL59" i="44"/>
  <c r="CL58" i="44"/>
  <c r="CL57" i="44"/>
  <c r="CL56" i="44"/>
  <c r="CL55" i="44"/>
  <c r="CL54" i="44"/>
  <c r="CL53" i="44"/>
  <c r="CL52" i="44"/>
  <c r="CL51" i="44"/>
  <c r="CL50" i="44"/>
  <c r="CL49" i="44"/>
  <c r="CL48" i="44"/>
  <c r="CL47" i="44"/>
  <c r="CL46" i="44"/>
  <c r="CL45" i="44"/>
  <c r="CL44" i="44"/>
  <c r="CL43" i="44"/>
  <c r="CL42" i="44"/>
  <c r="CL41" i="44"/>
  <c r="CL40" i="44"/>
  <c r="CL39" i="44"/>
  <c r="CL38" i="44"/>
  <c r="CL37" i="44"/>
  <c r="CL36" i="44"/>
  <c r="CL35" i="44"/>
  <c r="CL34" i="44"/>
  <c r="CL33" i="44"/>
  <c r="CL32" i="44"/>
  <c r="CL31" i="44"/>
  <c r="CL30" i="44"/>
  <c r="CL29" i="44"/>
  <c r="CL28" i="44"/>
  <c r="CL27" i="44"/>
  <c r="CL26" i="44"/>
  <c r="CL25" i="44"/>
  <c r="CL24" i="44"/>
  <c r="CL23" i="44"/>
  <c r="CL22" i="44"/>
  <c r="CL21" i="44"/>
  <c r="CL16" i="44"/>
  <c r="CL15" i="44"/>
  <c r="CL14" i="44"/>
  <c r="CL13" i="44"/>
  <c r="CL12" i="44"/>
  <c r="CL11" i="44"/>
  <c r="CL9" i="44"/>
  <c r="CL8" i="44"/>
  <c r="CH112" i="44"/>
  <c r="CH111" i="44"/>
  <c r="CH108" i="44"/>
  <c r="CH107" i="44"/>
  <c r="CH106" i="44"/>
  <c r="CH101" i="44"/>
  <c r="CH100" i="44"/>
  <c r="CH99" i="44"/>
  <c r="CH95" i="44"/>
  <c r="CH94" i="44"/>
  <c r="CH93" i="44"/>
  <c r="CH92" i="44"/>
  <c r="CH91" i="44"/>
  <c r="CH90" i="44"/>
  <c r="CH89" i="44"/>
  <c r="CH88" i="44"/>
  <c r="CH87" i="44"/>
  <c r="CH86" i="44"/>
  <c r="CH85" i="44"/>
  <c r="CH84" i="44"/>
  <c r="CH83" i="44"/>
  <c r="CH82" i="44"/>
  <c r="CH81" i="44"/>
  <c r="CH80" i="44"/>
  <c r="CH79" i="44"/>
  <c r="CH78" i="44"/>
  <c r="CH77" i="44"/>
  <c r="CH76" i="44"/>
  <c r="CH73" i="44"/>
  <c r="CH72" i="44"/>
  <c r="CH71" i="44"/>
  <c r="CH70" i="44"/>
  <c r="CH69" i="44"/>
  <c r="CH68" i="44"/>
  <c r="CH67" i="44"/>
  <c r="CH63" i="44"/>
  <c r="CH61" i="44"/>
  <c r="CH60" i="44"/>
  <c r="CH59" i="44"/>
  <c r="CH58" i="44"/>
  <c r="CH57" i="44"/>
  <c r="CH56" i="44"/>
  <c r="CH55" i="44"/>
  <c r="CH54" i="44"/>
  <c r="CH53" i="44"/>
  <c r="CH52" i="44"/>
  <c r="CH51" i="44"/>
  <c r="CH50" i="44"/>
  <c r="CH49" i="44"/>
  <c r="CH48" i="44"/>
  <c r="CH47" i="44"/>
  <c r="CH46" i="44"/>
  <c r="CH45" i="44"/>
  <c r="CH44" i="44"/>
  <c r="CH43" i="44"/>
  <c r="CH42" i="44"/>
  <c r="CH41" i="44"/>
  <c r="CH40" i="44"/>
  <c r="CH39" i="44"/>
  <c r="CH38" i="44"/>
  <c r="CH37" i="44"/>
  <c r="CH36" i="44"/>
  <c r="CH35" i="44"/>
  <c r="CH34" i="44"/>
  <c r="CH33" i="44"/>
  <c r="CH32" i="44"/>
  <c r="CH31" i="44"/>
  <c r="CH30" i="44"/>
  <c r="CH29" i="44"/>
  <c r="CH28" i="44"/>
  <c r="CH27" i="44"/>
  <c r="CH26" i="44"/>
  <c r="CH25" i="44"/>
  <c r="CH24" i="44"/>
  <c r="CH23" i="44"/>
  <c r="CH22" i="44"/>
  <c r="CH21" i="44"/>
  <c r="CF112" i="44"/>
  <c r="CF111" i="44"/>
  <c r="CF108" i="44"/>
  <c r="CF107" i="44"/>
  <c r="CF106" i="44"/>
  <c r="CF101" i="44"/>
  <c r="CF100" i="44"/>
  <c r="CF99" i="44"/>
  <c r="CF95" i="44"/>
  <c r="CF94" i="44"/>
  <c r="CF93" i="44"/>
  <c r="CF92" i="44"/>
  <c r="CF91" i="44"/>
  <c r="CF90" i="44"/>
  <c r="CF89" i="44"/>
  <c r="CF88" i="44"/>
  <c r="CF87" i="44"/>
  <c r="CF86" i="44"/>
  <c r="CF85" i="44"/>
  <c r="CF84" i="44"/>
  <c r="CF83" i="44"/>
  <c r="CF82" i="44"/>
  <c r="CF81" i="44"/>
  <c r="CF80" i="44"/>
  <c r="CF79" i="44"/>
  <c r="CF78" i="44"/>
  <c r="CF77" i="44"/>
  <c r="CF76" i="44"/>
  <c r="CF73" i="44"/>
  <c r="CF72" i="44"/>
  <c r="CF71" i="44"/>
  <c r="CF70" i="44"/>
  <c r="CF69" i="44"/>
  <c r="CF68" i="44"/>
  <c r="CF67" i="44"/>
  <c r="CF63" i="44"/>
  <c r="CF61" i="44"/>
  <c r="CF60" i="44"/>
  <c r="CF59" i="44"/>
  <c r="CF58" i="44"/>
  <c r="CF57" i="44"/>
  <c r="CF56" i="44"/>
  <c r="CF55" i="44"/>
  <c r="CF54" i="44"/>
  <c r="CF53" i="44"/>
  <c r="CF52" i="44"/>
  <c r="CF51" i="44"/>
  <c r="CF50" i="44"/>
  <c r="CF49" i="44"/>
  <c r="CF48" i="44"/>
  <c r="CF47" i="44"/>
  <c r="CF46" i="44"/>
  <c r="CF45" i="44"/>
  <c r="CF44" i="44"/>
  <c r="CF43" i="44"/>
  <c r="CF42" i="44"/>
  <c r="CF41" i="44"/>
  <c r="CF40" i="44"/>
  <c r="CF39" i="44"/>
  <c r="CF38" i="44"/>
  <c r="CF37" i="44"/>
  <c r="CF36" i="44"/>
  <c r="CF35" i="44"/>
  <c r="CF34" i="44"/>
  <c r="CF33" i="44"/>
  <c r="CF32" i="44"/>
  <c r="CF31" i="44"/>
  <c r="CF30" i="44"/>
  <c r="CF29" i="44"/>
  <c r="CF28" i="44"/>
  <c r="CF27" i="44"/>
  <c r="CF26" i="44"/>
  <c r="CF25" i="44"/>
  <c r="CF24" i="44"/>
  <c r="CF23" i="44"/>
  <c r="CF22" i="44"/>
  <c r="CF21" i="44"/>
  <c r="CH16" i="44"/>
  <c r="CH15" i="44"/>
  <c r="CH14" i="44"/>
  <c r="CH13" i="44"/>
  <c r="CH12" i="44"/>
  <c r="CH11" i="44"/>
  <c r="CF12" i="44"/>
  <c r="CF11" i="44"/>
  <c r="CF16" i="44"/>
  <c r="CF15" i="44"/>
  <c r="CF14" i="44"/>
  <c r="CF13" i="44"/>
  <c r="CF9" i="44"/>
  <c r="CH9" i="44"/>
  <c r="CH8" i="44"/>
  <c r="CF8" i="44"/>
  <c r="CB12" i="44"/>
  <c r="CC12" i="44"/>
  <c r="BL12" i="44"/>
  <c r="BM12" i="44"/>
  <c r="AV12" i="44"/>
  <c r="AW12" i="44"/>
  <c r="AF12" i="44"/>
  <c r="AG12" i="44"/>
  <c r="P12" i="44"/>
  <c r="Q12" i="44"/>
  <c r="CN112" i="52"/>
  <c r="CN111" i="52"/>
  <c r="CN108" i="52"/>
  <c r="CN107" i="52"/>
  <c r="CN106" i="52"/>
  <c r="CN101" i="52"/>
  <c r="CN100" i="52"/>
  <c r="CN99" i="52"/>
  <c r="CN95" i="52"/>
  <c r="CN94" i="52"/>
  <c r="CN93" i="52"/>
  <c r="CN92" i="52"/>
  <c r="CN91" i="52"/>
  <c r="CN90" i="52"/>
  <c r="CN89" i="52"/>
  <c r="CN88" i="52"/>
  <c r="CN87" i="52"/>
  <c r="CN86" i="52"/>
  <c r="CN85" i="52"/>
  <c r="CN84" i="52"/>
  <c r="CN83" i="52"/>
  <c r="CN82" i="52"/>
  <c r="CN81" i="52"/>
  <c r="CN80" i="52"/>
  <c r="CN79" i="52"/>
  <c r="CN78" i="52"/>
  <c r="CN77" i="52"/>
  <c r="CN76" i="52"/>
  <c r="CN73" i="52"/>
  <c r="CN72" i="52"/>
  <c r="CN71" i="52"/>
  <c r="CN70" i="52"/>
  <c r="CN69" i="52"/>
  <c r="CN68" i="52"/>
  <c r="CN67" i="52"/>
  <c r="CN63" i="52"/>
  <c r="CN61" i="52"/>
  <c r="CN60" i="52"/>
  <c r="CN59" i="52"/>
  <c r="CN58" i="52"/>
  <c r="CN57" i="52"/>
  <c r="CN56" i="52"/>
  <c r="CN55" i="52"/>
  <c r="CN54" i="52"/>
  <c r="CN53" i="52"/>
  <c r="CN52" i="52"/>
  <c r="CN51" i="52"/>
  <c r="CN50" i="52"/>
  <c r="CN49" i="52"/>
  <c r="CN48" i="52"/>
  <c r="CN47" i="52"/>
  <c r="CN46" i="52"/>
  <c r="CN45" i="52"/>
  <c r="CN44" i="52"/>
  <c r="CN43" i="52"/>
  <c r="CN42" i="52"/>
  <c r="CN41" i="52"/>
  <c r="CN40" i="52"/>
  <c r="CN39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16" i="52"/>
  <c r="CN15" i="52"/>
  <c r="CN14" i="52"/>
  <c r="CN13" i="52"/>
  <c r="CN12" i="52"/>
  <c r="CN11" i="52"/>
  <c r="CN9" i="52"/>
  <c r="CN8" i="52"/>
  <c r="CL112" i="52"/>
  <c r="CL111" i="52"/>
  <c r="CL108" i="52"/>
  <c r="CL107" i="52"/>
  <c r="CL106" i="52"/>
  <c r="CL101" i="52"/>
  <c r="CL100" i="52"/>
  <c r="CL99" i="52"/>
  <c r="CL95" i="52"/>
  <c r="CL94" i="52"/>
  <c r="CL93" i="52"/>
  <c r="CL92" i="52"/>
  <c r="CL91" i="52"/>
  <c r="CL90" i="52"/>
  <c r="CL89" i="52"/>
  <c r="CL88" i="52"/>
  <c r="CL87" i="52"/>
  <c r="CL86" i="52"/>
  <c r="CL85" i="52"/>
  <c r="CL84" i="52"/>
  <c r="CL83" i="52"/>
  <c r="CL82" i="52"/>
  <c r="CL81" i="52"/>
  <c r="CL80" i="52"/>
  <c r="CL79" i="52"/>
  <c r="CL78" i="52"/>
  <c r="CL77" i="52"/>
  <c r="CL76" i="52"/>
  <c r="CL73" i="52"/>
  <c r="CL72" i="52"/>
  <c r="CL71" i="52"/>
  <c r="CL70" i="52"/>
  <c r="CL69" i="52"/>
  <c r="CL68" i="52"/>
  <c r="CL67" i="52"/>
  <c r="CL63" i="52"/>
  <c r="CL61" i="52"/>
  <c r="CL60" i="52"/>
  <c r="CL59" i="52"/>
  <c r="CL58" i="52"/>
  <c r="CL57" i="52"/>
  <c r="CL56" i="52"/>
  <c r="CL55" i="52"/>
  <c r="CL54" i="52"/>
  <c r="CL53" i="52"/>
  <c r="CL52" i="52"/>
  <c r="CL51" i="52"/>
  <c r="CL50" i="52"/>
  <c r="CL49" i="52"/>
  <c r="CL48" i="52"/>
  <c r="CL47" i="52"/>
  <c r="CL46" i="52"/>
  <c r="CL45" i="52"/>
  <c r="CL44" i="52"/>
  <c r="CL43" i="52"/>
  <c r="CL42" i="52"/>
  <c r="CL41" i="52"/>
  <c r="CL40" i="52"/>
  <c r="CL39" i="52"/>
  <c r="CL38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L25" i="52"/>
  <c r="CL24" i="52"/>
  <c r="CL23" i="52"/>
  <c r="CL22" i="52"/>
  <c r="CL21" i="52"/>
  <c r="CL16" i="52"/>
  <c r="CL15" i="52"/>
  <c r="CL14" i="52"/>
  <c r="CL13" i="52"/>
  <c r="CL12" i="52"/>
  <c r="CL11" i="52"/>
  <c r="CL9" i="52"/>
  <c r="CL8" i="52"/>
  <c r="CH112" i="52"/>
  <c r="CH111" i="52"/>
  <c r="CH108" i="52"/>
  <c r="CH107" i="52"/>
  <c r="CH106" i="52"/>
  <c r="CH101" i="52"/>
  <c r="CH100" i="52"/>
  <c r="CH99" i="52"/>
  <c r="CH95" i="52"/>
  <c r="CH94" i="52"/>
  <c r="CH93" i="52"/>
  <c r="CH92" i="52"/>
  <c r="CH91" i="52"/>
  <c r="CH90" i="52"/>
  <c r="CH89" i="52"/>
  <c r="CH88" i="52"/>
  <c r="CH87" i="52"/>
  <c r="CH86" i="52"/>
  <c r="CH85" i="52"/>
  <c r="CH84" i="52"/>
  <c r="CH83" i="52"/>
  <c r="CH82" i="52"/>
  <c r="CH81" i="52"/>
  <c r="CH80" i="52"/>
  <c r="CH79" i="52"/>
  <c r="CH78" i="52"/>
  <c r="CH77" i="52"/>
  <c r="CH76" i="52"/>
  <c r="CH73" i="52"/>
  <c r="CH72" i="52"/>
  <c r="CH71" i="52"/>
  <c r="CH70" i="52"/>
  <c r="CH69" i="52"/>
  <c r="CH68" i="52"/>
  <c r="CH67" i="52"/>
  <c r="CH63" i="52"/>
  <c r="CH61" i="52"/>
  <c r="CH60" i="52"/>
  <c r="CH59" i="52"/>
  <c r="CH58" i="52"/>
  <c r="CH57" i="52"/>
  <c r="CH56" i="52"/>
  <c r="CH55" i="52"/>
  <c r="CH54" i="52"/>
  <c r="CH53" i="52"/>
  <c r="CH52" i="52"/>
  <c r="CH51" i="52"/>
  <c r="CH50" i="52"/>
  <c r="CH49" i="52"/>
  <c r="CH48" i="52"/>
  <c r="CH47" i="52"/>
  <c r="CH46" i="52"/>
  <c r="CH45" i="52"/>
  <c r="CH44" i="52"/>
  <c r="CH43" i="52"/>
  <c r="CH42" i="52"/>
  <c r="CH41" i="52"/>
  <c r="CH40" i="52"/>
  <c r="CH39" i="52"/>
  <c r="CH38" i="52"/>
  <c r="CH37" i="52"/>
  <c r="CH36" i="52"/>
  <c r="CH35" i="52"/>
  <c r="CH34" i="52"/>
  <c r="CH33" i="52"/>
  <c r="CH32" i="52"/>
  <c r="CH31" i="52"/>
  <c r="CH30" i="52"/>
  <c r="CH29" i="52"/>
  <c r="CH28" i="52"/>
  <c r="CH27" i="52"/>
  <c r="CH26" i="52"/>
  <c r="CH25" i="52"/>
  <c r="CH24" i="52"/>
  <c r="CH23" i="52"/>
  <c r="CH22" i="52"/>
  <c r="CH21" i="52"/>
  <c r="CF112" i="52"/>
  <c r="CF111" i="52"/>
  <c r="CF108" i="52"/>
  <c r="CF107" i="52"/>
  <c r="CF106" i="52"/>
  <c r="CF101" i="52"/>
  <c r="CF100" i="52"/>
  <c r="CF99" i="52"/>
  <c r="CF95" i="52"/>
  <c r="CF94" i="52"/>
  <c r="CF93" i="52"/>
  <c r="CF92" i="52"/>
  <c r="CF91" i="52"/>
  <c r="CF90" i="52"/>
  <c r="CF89" i="52"/>
  <c r="CF88" i="52"/>
  <c r="CF87" i="52"/>
  <c r="CF86" i="52"/>
  <c r="CF85" i="52"/>
  <c r="CF84" i="52"/>
  <c r="CF83" i="52"/>
  <c r="CF82" i="52"/>
  <c r="CF81" i="52"/>
  <c r="CF80" i="52"/>
  <c r="CF79" i="52"/>
  <c r="CF78" i="52"/>
  <c r="CF77" i="52"/>
  <c r="CF76" i="52"/>
  <c r="CF73" i="52"/>
  <c r="CF72" i="52"/>
  <c r="CF71" i="52"/>
  <c r="CF70" i="52"/>
  <c r="CF69" i="52"/>
  <c r="CF68" i="52"/>
  <c r="CF67" i="52"/>
  <c r="CF63" i="52"/>
  <c r="CF61" i="52"/>
  <c r="CF60" i="52"/>
  <c r="CF59" i="52"/>
  <c r="CF58" i="52"/>
  <c r="CF57" i="52"/>
  <c r="CF56" i="52"/>
  <c r="CF55" i="52"/>
  <c r="CF54" i="52"/>
  <c r="CF53" i="52"/>
  <c r="CF52" i="52"/>
  <c r="CF51" i="52"/>
  <c r="CF50" i="52"/>
  <c r="CF49" i="52"/>
  <c r="CF48" i="52"/>
  <c r="CF47" i="52"/>
  <c r="CF46" i="52"/>
  <c r="CF45" i="52"/>
  <c r="CF44" i="52"/>
  <c r="CF43" i="52"/>
  <c r="CF42" i="52"/>
  <c r="CF41" i="52"/>
  <c r="CF40" i="52"/>
  <c r="CF39" i="52"/>
  <c r="CF38" i="52"/>
  <c r="CF37" i="52"/>
  <c r="CF36" i="52"/>
  <c r="CF35" i="52"/>
  <c r="CF34" i="52"/>
  <c r="CF33" i="52"/>
  <c r="CF32" i="52"/>
  <c r="CF31" i="52"/>
  <c r="CF30" i="52"/>
  <c r="CF29" i="52"/>
  <c r="CF28" i="52"/>
  <c r="CF27" i="52"/>
  <c r="CF26" i="52"/>
  <c r="CF25" i="52"/>
  <c r="CF24" i="52"/>
  <c r="CF23" i="52"/>
  <c r="CF22" i="52"/>
  <c r="CF21" i="52"/>
  <c r="CH9" i="52"/>
  <c r="CH10" i="52"/>
  <c r="CH11" i="52"/>
  <c r="CH12" i="52"/>
  <c r="CH13" i="52"/>
  <c r="CH14" i="52"/>
  <c r="CH15" i="52"/>
  <c r="CH16" i="52"/>
  <c r="CH8" i="52"/>
  <c r="CF9" i="52"/>
  <c r="CF10" i="52"/>
  <c r="CF11" i="52"/>
  <c r="CF12" i="52"/>
  <c r="CF13" i="52"/>
  <c r="CF14" i="52"/>
  <c r="CF15" i="52"/>
  <c r="CF16" i="52"/>
  <c r="CF8" i="52"/>
  <c r="CB12" i="52"/>
  <c r="CC12" i="52"/>
  <c r="BL12" i="52"/>
  <c r="BM12" i="52"/>
  <c r="AV12" i="52"/>
  <c r="AW12" i="52"/>
  <c r="AF12" i="52"/>
  <c r="AG12" i="52"/>
  <c r="P12" i="52"/>
  <c r="Q12" i="52"/>
  <c r="CN112" i="56"/>
  <c r="CN111" i="56"/>
  <c r="CN108" i="56"/>
  <c r="CN107" i="56"/>
  <c r="CN106" i="56"/>
  <c r="CN101" i="56"/>
  <c r="CN100" i="56"/>
  <c r="CN99" i="56"/>
  <c r="CN95" i="56"/>
  <c r="CN94" i="56"/>
  <c r="CN93" i="56"/>
  <c r="CN92" i="56"/>
  <c r="CN91" i="56"/>
  <c r="CN90" i="56"/>
  <c r="CN89" i="56"/>
  <c r="CN88" i="56"/>
  <c r="CN87" i="56"/>
  <c r="CN86" i="56"/>
  <c r="CN85" i="56"/>
  <c r="CN84" i="56"/>
  <c r="CN83" i="56"/>
  <c r="CN82" i="56"/>
  <c r="CN81" i="56"/>
  <c r="CN80" i="56"/>
  <c r="CN79" i="56"/>
  <c r="CN78" i="56"/>
  <c r="CN77" i="56"/>
  <c r="CN76" i="56"/>
  <c r="CN73" i="56"/>
  <c r="CN72" i="56"/>
  <c r="CN71" i="56"/>
  <c r="CN70" i="56"/>
  <c r="CN69" i="56"/>
  <c r="CN68" i="56"/>
  <c r="CN67" i="56"/>
  <c r="CN63" i="56"/>
  <c r="CN61" i="56"/>
  <c r="CN60" i="56"/>
  <c r="CN59" i="56"/>
  <c r="CN58" i="56"/>
  <c r="CN57" i="56"/>
  <c r="CN56" i="56"/>
  <c r="CN55" i="56"/>
  <c r="CN54" i="56"/>
  <c r="CN53" i="56"/>
  <c r="CN52" i="56"/>
  <c r="CN51" i="56"/>
  <c r="CN50" i="56"/>
  <c r="CN49" i="56"/>
  <c r="CN48" i="56"/>
  <c r="CN47" i="56"/>
  <c r="CN46" i="56"/>
  <c r="CN45" i="56"/>
  <c r="CN44" i="56"/>
  <c r="CN43" i="56"/>
  <c r="CN42" i="56"/>
  <c r="CN41" i="56"/>
  <c r="CN40" i="56"/>
  <c r="CN39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L112" i="56"/>
  <c r="CL111" i="56"/>
  <c r="CL108" i="56"/>
  <c r="CL107" i="56"/>
  <c r="CL106" i="56"/>
  <c r="CL101" i="56"/>
  <c r="CL100" i="56"/>
  <c r="CL99" i="56"/>
  <c r="CL95" i="56"/>
  <c r="CL94" i="56"/>
  <c r="CL93" i="56"/>
  <c r="CL92" i="56"/>
  <c r="CL91" i="56"/>
  <c r="CL90" i="56"/>
  <c r="CL89" i="56"/>
  <c r="CL88" i="56"/>
  <c r="CL87" i="56"/>
  <c r="CL86" i="56"/>
  <c r="CL85" i="56"/>
  <c r="CL84" i="56"/>
  <c r="CL83" i="56"/>
  <c r="CL82" i="56"/>
  <c r="CL81" i="56"/>
  <c r="CL80" i="56"/>
  <c r="CL79" i="56"/>
  <c r="CL78" i="56"/>
  <c r="CL77" i="56"/>
  <c r="CL76" i="56"/>
  <c r="CL73" i="56"/>
  <c r="CL72" i="56"/>
  <c r="CL71" i="56"/>
  <c r="CL70" i="56"/>
  <c r="CL69" i="56"/>
  <c r="CL68" i="56"/>
  <c r="CL67" i="56"/>
  <c r="CL63" i="56"/>
  <c r="CL61" i="56"/>
  <c r="CL60" i="56"/>
  <c r="CL59" i="56"/>
  <c r="CL58" i="56"/>
  <c r="CL57" i="56"/>
  <c r="CL56" i="56"/>
  <c r="CL55" i="56"/>
  <c r="CL54" i="56"/>
  <c r="CL53" i="56"/>
  <c r="CL52" i="56"/>
  <c r="CL51" i="56"/>
  <c r="CL50" i="56"/>
  <c r="CL49" i="56"/>
  <c r="CL48" i="56"/>
  <c r="CL47" i="56"/>
  <c r="CL46" i="56"/>
  <c r="CL45" i="56"/>
  <c r="CL44" i="56"/>
  <c r="CL43" i="56"/>
  <c r="CL42" i="56"/>
  <c r="CL41" i="56"/>
  <c r="CL40" i="56"/>
  <c r="CL39" i="56"/>
  <c r="CL38" i="56"/>
  <c r="CL37" i="56"/>
  <c r="CL36" i="56"/>
  <c r="CL35" i="56"/>
  <c r="CL34" i="56"/>
  <c r="CL33" i="56"/>
  <c r="CL32" i="56"/>
  <c r="CL31" i="56"/>
  <c r="CL30" i="56"/>
  <c r="CL29" i="56"/>
  <c r="CL28" i="56"/>
  <c r="CL27" i="56"/>
  <c r="CL26" i="56"/>
  <c r="CL25" i="56"/>
  <c r="CL24" i="56"/>
  <c r="CL23" i="56"/>
  <c r="CL22" i="56"/>
  <c r="CL21" i="56"/>
  <c r="CN16" i="56"/>
  <c r="CN15" i="56"/>
  <c r="CN14" i="56"/>
  <c r="CN13" i="56"/>
  <c r="CN12" i="56"/>
  <c r="CN11" i="56"/>
  <c r="CL13" i="56"/>
  <c r="CL14" i="56"/>
  <c r="CL15" i="56"/>
  <c r="CL16" i="56"/>
  <c r="CL12" i="56"/>
  <c r="CL11" i="56"/>
  <c r="CN8" i="56"/>
  <c r="CL9" i="56"/>
  <c r="CL8" i="56"/>
  <c r="CH13" i="56"/>
  <c r="CH14" i="56"/>
  <c r="CH15" i="56"/>
  <c r="CH16" i="56"/>
  <c r="CF13" i="56"/>
  <c r="CF14" i="56"/>
  <c r="CF15" i="56"/>
  <c r="CF16" i="56"/>
  <c r="CH11" i="56"/>
  <c r="CH12" i="56"/>
  <c r="CF11" i="56"/>
  <c r="CF12" i="56"/>
  <c r="CH9" i="56"/>
  <c r="CH10" i="56"/>
  <c r="CF9" i="56"/>
  <c r="CF10" i="56"/>
  <c r="CB12" i="56"/>
  <c r="CC12" i="56"/>
  <c r="BL12" i="56"/>
  <c r="BM12" i="56"/>
  <c r="AV12" i="56"/>
  <c r="AW12" i="56"/>
  <c r="AF12" i="56"/>
  <c r="AG12" i="56"/>
  <c r="P12" i="56"/>
  <c r="Q12" i="56"/>
  <c r="CM12" i="54"/>
  <c r="CO12" i="54"/>
  <c r="CI12" i="54"/>
  <c r="CB12" i="54"/>
  <c r="CC12" i="54"/>
  <c r="BM12" i="54"/>
  <c r="AV12" i="54"/>
  <c r="AW12" i="54"/>
  <c r="AF12" i="54"/>
  <c r="AG12" i="54"/>
  <c r="P12" i="54"/>
  <c r="Q12" i="54"/>
  <c r="P17" i="54"/>
  <c r="CH8" i="56"/>
  <c r="CU163" i="54"/>
  <c r="CU162" i="54"/>
  <c r="CO112" i="54"/>
  <c r="CO111" i="54"/>
  <c r="CO108" i="54"/>
  <c r="CO107" i="54"/>
  <c r="CO106" i="54"/>
  <c r="CO101" i="54"/>
  <c r="CO100" i="54"/>
  <c r="CO99" i="54"/>
  <c r="CO95" i="54"/>
  <c r="CO94" i="54"/>
  <c r="CO93" i="54"/>
  <c r="CO92" i="54"/>
  <c r="CO91" i="54"/>
  <c r="CO90" i="54"/>
  <c r="CO89" i="54"/>
  <c r="CO88" i="54"/>
  <c r="CO87" i="54"/>
  <c r="CO86" i="54"/>
  <c r="CO85" i="54"/>
  <c r="CO84" i="54"/>
  <c r="CO83" i="54"/>
  <c r="CO82" i="54"/>
  <c r="CO81" i="54"/>
  <c r="CO80" i="54"/>
  <c r="CO79" i="54"/>
  <c r="CO78" i="54"/>
  <c r="CO77" i="54"/>
  <c r="CO76" i="54"/>
  <c r="CO73" i="54"/>
  <c r="CO72" i="54"/>
  <c r="CO71" i="54"/>
  <c r="CO70" i="54"/>
  <c r="CO69" i="54"/>
  <c r="CO68" i="54"/>
  <c r="CO67" i="54"/>
  <c r="CO63" i="54"/>
  <c r="CO61" i="54"/>
  <c r="CO60" i="54"/>
  <c r="CO59" i="54"/>
  <c r="CO58" i="54"/>
  <c r="CO57" i="54"/>
  <c r="CO56" i="54"/>
  <c r="CO55" i="54"/>
  <c r="CO54" i="54"/>
  <c r="CO53" i="54"/>
  <c r="CO52" i="54"/>
  <c r="CO51" i="54"/>
  <c r="CO50" i="54"/>
  <c r="CO49" i="54"/>
  <c r="CO48" i="54"/>
  <c r="CO47" i="54"/>
  <c r="CO46" i="54"/>
  <c r="CO45" i="54"/>
  <c r="CO44" i="54"/>
  <c r="CO43" i="54"/>
  <c r="CO42" i="54"/>
  <c r="CO41" i="54"/>
  <c r="CO40" i="54"/>
  <c r="CO39" i="54"/>
  <c r="CO38" i="54"/>
  <c r="CO37" i="54"/>
  <c r="CO36" i="54"/>
  <c r="CO35" i="54"/>
  <c r="CO34" i="54"/>
  <c r="CO33" i="54"/>
  <c r="CO32" i="54"/>
  <c r="CO31" i="54"/>
  <c r="CO30" i="54"/>
  <c r="CO29" i="54"/>
  <c r="CO28" i="54"/>
  <c r="CO27" i="54"/>
  <c r="CO26" i="54"/>
  <c r="CO25" i="54"/>
  <c r="CO24" i="54"/>
  <c r="CO23" i="54"/>
  <c r="CO22" i="54"/>
  <c r="CO21" i="54"/>
  <c r="CO16" i="54"/>
  <c r="CO15" i="54"/>
  <c r="CO14" i="54"/>
  <c r="CO13" i="54"/>
  <c r="CO11" i="54"/>
  <c r="CM9" i="54"/>
  <c r="CO8" i="54"/>
  <c r="CM112" i="54"/>
  <c r="CM111" i="54"/>
  <c r="CM108" i="54"/>
  <c r="CM107" i="54"/>
  <c r="CM106" i="54"/>
  <c r="CM101" i="54"/>
  <c r="CM100" i="54"/>
  <c r="CM99" i="54"/>
  <c r="CM95" i="54"/>
  <c r="CM94" i="54"/>
  <c r="CM93" i="54"/>
  <c r="CM92" i="54"/>
  <c r="CM91" i="54"/>
  <c r="CM90" i="54"/>
  <c r="CM89" i="54"/>
  <c r="CM88" i="54"/>
  <c r="CM87" i="54"/>
  <c r="CM86" i="54"/>
  <c r="CM85" i="54"/>
  <c r="CM84" i="54"/>
  <c r="CM83" i="54"/>
  <c r="CM82" i="54"/>
  <c r="CM81" i="54"/>
  <c r="CM80" i="54"/>
  <c r="CM79" i="54"/>
  <c r="CM78" i="54"/>
  <c r="CM77" i="54"/>
  <c r="CM76" i="54"/>
  <c r="CM73" i="54"/>
  <c r="CM72" i="54"/>
  <c r="CM71" i="54"/>
  <c r="CM70" i="54"/>
  <c r="CM69" i="54"/>
  <c r="CM68" i="54"/>
  <c r="CM67" i="54"/>
  <c r="CM63" i="54"/>
  <c r="CM61" i="54"/>
  <c r="CM60" i="54"/>
  <c r="CM59" i="54"/>
  <c r="CM58" i="54"/>
  <c r="CM57" i="54"/>
  <c r="CM56" i="54"/>
  <c r="CM55" i="54"/>
  <c r="CM54" i="54"/>
  <c r="CM53" i="54"/>
  <c r="CM52" i="54"/>
  <c r="CM51" i="54"/>
  <c r="CM50" i="54"/>
  <c r="CM49" i="54"/>
  <c r="CM48" i="54"/>
  <c r="CM47" i="54"/>
  <c r="CM46" i="54"/>
  <c r="CM45" i="54"/>
  <c r="CM44" i="54"/>
  <c r="CM43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16" i="54"/>
  <c r="CM15" i="54"/>
  <c r="CM14" i="54"/>
  <c r="CM13" i="54"/>
  <c r="CM11" i="54"/>
  <c r="CM8" i="54"/>
  <c r="CI112" i="54"/>
  <c r="CI111" i="54"/>
  <c r="CI108" i="54"/>
  <c r="CI107" i="54"/>
  <c r="CI106" i="54"/>
  <c r="CI101" i="54"/>
  <c r="CI100" i="54"/>
  <c r="CI99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3" i="54"/>
  <c r="CI72" i="54"/>
  <c r="CI71" i="54"/>
  <c r="CI70" i="54"/>
  <c r="CI69" i="54"/>
  <c r="CI68" i="54"/>
  <c r="CI67" i="54"/>
  <c r="CI63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G112" i="54"/>
  <c r="CG111" i="54"/>
  <c r="CG108" i="54"/>
  <c r="CG107" i="54"/>
  <c r="CG106" i="54"/>
  <c r="CG101" i="54"/>
  <c r="CG100" i="54"/>
  <c r="CG99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3" i="54"/>
  <c r="CG72" i="54"/>
  <c r="CG71" i="54"/>
  <c r="CG70" i="54"/>
  <c r="CG69" i="54"/>
  <c r="CG68" i="54"/>
  <c r="CG67" i="54"/>
  <c r="CG63" i="54"/>
  <c r="CG22" i="54"/>
  <c r="CG23" i="54"/>
  <c r="CG24" i="54"/>
  <c r="CG25" i="54"/>
  <c r="CG26" i="54"/>
  <c r="CG27" i="54"/>
  <c r="CG28" i="54"/>
  <c r="CG29" i="54"/>
  <c r="CG30" i="54"/>
  <c r="CG31" i="54"/>
  <c r="CG32" i="54"/>
  <c r="CG33" i="54"/>
  <c r="CG34" i="54"/>
  <c r="CG35" i="54"/>
  <c r="CG36" i="54"/>
  <c r="CG37" i="54"/>
  <c r="CG38" i="54"/>
  <c r="CG39" i="54"/>
  <c r="CG40" i="54"/>
  <c r="CG41" i="54"/>
  <c r="CG42" i="54"/>
  <c r="CG43" i="54"/>
  <c r="CG44" i="54"/>
  <c r="CG45" i="54"/>
  <c r="CG46" i="54"/>
  <c r="CG47" i="54"/>
  <c r="CG48" i="54"/>
  <c r="CG49" i="54"/>
  <c r="CG50" i="54"/>
  <c r="CG51" i="54"/>
  <c r="CG52" i="54"/>
  <c r="CG53" i="54"/>
  <c r="CG54" i="54"/>
  <c r="CG55" i="54"/>
  <c r="CG56" i="54"/>
  <c r="CG57" i="54"/>
  <c r="CG58" i="54"/>
  <c r="CG59" i="54"/>
  <c r="CG60" i="54"/>
  <c r="CG61" i="54"/>
  <c r="CG21" i="54"/>
  <c r="CI9" i="54"/>
  <c r="CI10" i="54"/>
  <c r="CI11" i="54"/>
  <c r="CI13" i="54"/>
  <c r="CI14" i="54"/>
  <c r="CI15" i="54"/>
  <c r="CI16" i="54"/>
  <c r="CI8" i="54"/>
  <c r="CG9" i="54"/>
  <c r="CG10" i="54"/>
  <c r="CG11" i="54"/>
  <c r="CG13" i="54"/>
  <c r="CG14" i="54"/>
  <c r="CG15" i="54"/>
  <c r="CG16" i="54"/>
  <c r="CG8" i="54"/>
  <c r="BN12" i="52" l="1"/>
  <c r="CJ12" i="52"/>
  <c r="CT12" i="52" s="1"/>
  <c r="BJ117" i="54"/>
  <c r="BJ115" i="54"/>
  <c r="H117" i="54"/>
  <c r="H115" i="54"/>
  <c r="CJ12" i="44"/>
  <c r="CT12" i="44" s="1"/>
  <c r="CP12" i="44"/>
  <c r="CU12" i="44" s="1"/>
  <c r="CP13" i="44"/>
  <c r="CL10" i="44"/>
  <c r="CP12" i="52"/>
  <c r="CU12" i="52" s="1"/>
  <c r="AX12" i="52"/>
  <c r="AH12" i="56"/>
  <c r="CP12" i="56"/>
  <c r="CU12" i="56" s="1"/>
  <c r="AX12" i="54"/>
  <c r="AH12" i="54"/>
  <c r="CP14" i="44"/>
  <c r="CN10" i="44"/>
  <c r="CH10" i="44"/>
  <c r="AT9" i="53"/>
  <c r="CD12" i="52"/>
  <c r="R12" i="52"/>
  <c r="BN12" i="56"/>
  <c r="CQ12" i="54"/>
  <c r="CV12" i="54" s="1"/>
  <c r="CD12" i="56"/>
  <c r="AX12" i="56"/>
  <c r="CJ12" i="56"/>
  <c r="CT12" i="56" s="1"/>
  <c r="CH17" i="56"/>
  <c r="R12" i="56"/>
  <c r="CF17" i="56"/>
  <c r="CK12" i="54"/>
  <c r="CU12" i="54" s="1"/>
  <c r="CD12" i="54"/>
  <c r="BN12" i="54"/>
  <c r="R12" i="54"/>
  <c r="CC9" i="53"/>
  <c r="AG12" i="53"/>
  <c r="AG9" i="53"/>
  <c r="X12" i="53"/>
  <c r="AV12" i="53"/>
  <c r="X9" i="53"/>
  <c r="CH9" i="53"/>
  <c r="AW12" i="53"/>
  <c r="CH12" i="53"/>
  <c r="AD9" i="53"/>
  <c r="H12" i="53"/>
  <c r="BL9" i="53"/>
  <c r="CL9" i="53"/>
  <c r="CL12" i="53"/>
  <c r="Q9" i="53"/>
  <c r="CN12" i="53"/>
  <c r="BJ9" i="53"/>
  <c r="CF9" i="53"/>
  <c r="CN9" i="53"/>
  <c r="BJ12" i="53"/>
  <c r="AD12" i="53"/>
  <c r="AT12" i="53"/>
  <c r="BZ12" i="53"/>
  <c r="Q12" i="53"/>
  <c r="AW9" i="53"/>
  <c r="CF12" i="53"/>
  <c r="CB9" i="53"/>
  <c r="CC12" i="53"/>
  <c r="CB12" i="53"/>
  <c r="AF9" i="53"/>
  <c r="N9" i="53"/>
  <c r="AV9" i="53"/>
  <c r="BM9" i="53"/>
  <c r="BM12" i="53"/>
  <c r="N12" i="53"/>
  <c r="BZ9" i="53"/>
  <c r="H9" i="53"/>
  <c r="BL12" i="53"/>
  <c r="AF12" i="53"/>
  <c r="BT9" i="53"/>
  <c r="P9" i="53"/>
  <c r="BD9" i="53"/>
  <c r="AN9" i="53"/>
  <c r="BT12" i="53"/>
  <c r="P12" i="53"/>
  <c r="BD12" i="53"/>
  <c r="AN12" i="53"/>
  <c r="CP15" i="44"/>
  <c r="CP16" i="44"/>
  <c r="CF10" i="44"/>
  <c r="AX12" i="44"/>
  <c r="CD12" i="44"/>
  <c r="AH12" i="44"/>
  <c r="R12" i="44"/>
  <c r="BN12" i="44"/>
  <c r="AH12" i="52"/>
  <c r="CV12" i="44" l="1"/>
  <c r="CV12" i="52"/>
  <c r="CV12" i="56"/>
  <c r="CW12" i="54"/>
  <c r="CD9" i="53"/>
  <c r="AH12" i="53"/>
  <c r="CJ17" i="56"/>
  <c r="AX12" i="53"/>
  <c r="AX9" i="53"/>
  <c r="CP9" i="53"/>
  <c r="AH9" i="53"/>
  <c r="R12" i="53"/>
  <c r="BN9" i="53"/>
  <c r="R9" i="53"/>
  <c r="CD12" i="53"/>
  <c r="CJ12" i="53"/>
  <c r="CT12" i="53" s="1"/>
  <c r="BN12" i="53"/>
  <c r="CP12" i="53"/>
  <c r="CU12" i="53" s="1"/>
  <c r="CU158" i="54"/>
  <c r="CU151" i="54"/>
  <c r="CU144" i="54"/>
  <c r="CU137" i="54"/>
  <c r="CU130" i="54"/>
  <c r="CV12" i="53" l="1"/>
  <c r="CU164" i="54"/>
  <c r="BX111" i="53" l="1"/>
  <c r="BX112" i="53"/>
  <c r="BX108" i="53"/>
  <c r="BX107" i="53"/>
  <c r="BX106" i="53"/>
  <c r="BX101" i="53"/>
  <c r="BX100" i="53"/>
  <c r="BX99" i="53"/>
  <c r="BX95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3" i="53"/>
  <c r="BX72" i="53"/>
  <c r="BX71" i="53"/>
  <c r="BX70" i="53"/>
  <c r="BX69" i="53"/>
  <c r="BX68" i="53"/>
  <c r="BX67" i="53"/>
  <c r="BX63" i="53"/>
  <c r="BX61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V111" i="53"/>
  <c r="BV112" i="53"/>
  <c r="BV108" i="53"/>
  <c r="BV107" i="53"/>
  <c r="BV106" i="53"/>
  <c r="BV101" i="53"/>
  <c r="BV100" i="53"/>
  <c r="BV99" i="53"/>
  <c r="BV95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3" i="53"/>
  <c r="BV72" i="53"/>
  <c r="BV71" i="53"/>
  <c r="BV70" i="53"/>
  <c r="BV69" i="53"/>
  <c r="BV68" i="53"/>
  <c r="BV67" i="53"/>
  <c r="BV63" i="53"/>
  <c r="BV61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X16" i="53"/>
  <c r="BV16" i="53"/>
  <c r="BX15" i="53"/>
  <c r="BV15" i="53"/>
  <c r="BX14" i="53"/>
  <c r="BV14" i="53"/>
  <c r="BX13" i="53"/>
  <c r="BV13" i="53"/>
  <c r="BX11" i="53"/>
  <c r="BV11" i="53"/>
  <c r="BX8" i="53"/>
  <c r="BV8" i="53"/>
  <c r="BR111" i="53"/>
  <c r="BR112" i="53"/>
  <c r="BR108" i="53"/>
  <c r="BR107" i="53"/>
  <c r="BR106" i="53"/>
  <c r="BR101" i="53"/>
  <c r="BR100" i="53"/>
  <c r="BR99" i="53"/>
  <c r="BR95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3" i="53"/>
  <c r="BR72" i="53"/>
  <c r="BR71" i="53"/>
  <c r="BR70" i="53"/>
  <c r="BR69" i="53"/>
  <c r="BR68" i="53"/>
  <c r="BR67" i="53"/>
  <c r="BR63" i="53"/>
  <c r="BR61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P111" i="53"/>
  <c r="BP112" i="53"/>
  <c r="BP108" i="53"/>
  <c r="BP107" i="53"/>
  <c r="BP106" i="53"/>
  <c r="BP101" i="53"/>
  <c r="BP100" i="53"/>
  <c r="BP99" i="53"/>
  <c r="BP95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3" i="53"/>
  <c r="BP72" i="53"/>
  <c r="BP71" i="53"/>
  <c r="BP70" i="53"/>
  <c r="BP69" i="53"/>
  <c r="BP68" i="53"/>
  <c r="BP67" i="53"/>
  <c r="BP63" i="53"/>
  <c r="BP61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R16" i="53"/>
  <c r="BP16" i="53"/>
  <c r="BR15" i="53"/>
  <c r="BP15" i="53"/>
  <c r="BR14" i="53"/>
  <c r="BP14" i="53"/>
  <c r="BR13" i="53"/>
  <c r="BP13" i="53"/>
  <c r="BR11" i="53"/>
  <c r="BP11" i="53"/>
  <c r="BR8" i="53"/>
  <c r="BP8" i="53"/>
  <c r="BH111" i="53"/>
  <c r="BH112" i="53"/>
  <c r="BH108" i="53"/>
  <c r="BH107" i="53"/>
  <c r="BH106" i="53"/>
  <c r="BH101" i="53"/>
  <c r="BH99" i="53"/>
  <c r="BH95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3" i="53"/>
  <c r="BH72" i="53"/>
  <c r="BH71" i="53"/>
  <c r="BH70" i="53"/>
  <c r="BH69" i="53"/>
  <c r="BH68" i="53"/>
  <c r="BH67" i="53"/>
  <c r="BH63" i="53"/>
  <c r="BH61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F111" i="53"/>
  <c r="BF112" i="53"/>
  <c r="BF108" i="53"/>
  <c r="BF107" i="53"/>
  <c r="BF106" i="53"/>
  <c r="BF101" i="53"/>
  <c r="BF99" i="53"/>
  <c r="BF95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3" i="53"/>
  <c r="BF72" i="53"/>
  <c r="BF71" i="53"/>
  <c r="BF70" i="53"/>
  <c r="BF69" i="53"/>
  <c r="BF68" i="53"/>
  <c r="BF67" i="53"/>
  <c r="BF63" i="53"/>
  <c r="BF61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H16" i="53"/>
  <c r="BF16" i="53"/>
  <c r="BH15" i="53"/>
  <c r="BF15" i="53"/>
  <c r="BH14" i="53"/>
  <c r="BF14" i="53"/>
  <c r="BH13" i="53"/>
  <c r="BF13" i="53"/>
  <c r="BH11" i="53"/>
  <c r="BF11" i="53"/>
  <c r="BH8" i="53"/>
  <c r="BF8" i="53"/>
  <c r="BB111" i="53"/>
  <c r="BB112" i="53"/>
  <c r="BB108" i="53"/>
  <c r="BB107" i="53"/>
  <c r="BB106" i="53"/>
  <c r="BB101" i="53"/>
  <c r="BB99" i="53"/>
  <c r="BB95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3" i="53"/>
  <c r="BB72" i="53"/>
  <c r="BB71" i="53"/>
  <c r="BB70" i="53"/>
  <c r="BB69" i="53"/>
  <c r="BB68" i="53"/>
  <c r="BB67" i="53"/>
  <c r="BB63" i="53"/>
  <c r="BB61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AZ111" i="53"/>
  <c r="AZ112" i="53"/>
  <c r="AZ108" i="53"/>
  <c r="AZ107" i="53"/>
  <c r="AZ106" i="53"/>
  <c r="AZ101" i="53"/>
  <c r="AZ99" i="53"/>
  <c r="AZ95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3" i="53"/>
  <c r="AZ72" i="53"/>
  <c r="AZ71" i="53"/>
  <c r="AZ70" i="53"/>
  <c r="AZ69" i="53"/>
  <c r="AZ68" i="53"/>
  <c r="AZ67" i="53"/>
  <c r="AZ63" i="53"/>
  <c r="AZ61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BB16" i="53"/>
  <c r="AZ16" i="53"/>
  <c r="BB15" i="53"/>
  <c r="AZ15" i="53"/>
  <c r="BB14" i="53"/>
  <c r="AZ14" i="53"/>
  <c r="BB13" i="53"/>
  <c r="AZ13" i="53"/>
  <c r="BB11" i="53"/>
  <c r="AZ11" i="53"/>
  <c r="BB8" i="53"/>
  <c r="AZ8" i="53"/>
  <c r="AR111" i="53"/>
  <c r="AR112" i="53"/>
  <c r="AR108" i="53"/>
  <c r="AR107" i="53"/>
  <c r="AR106" i="53"/>
  <c r="AR101" i="53"/>
  <c r="AR100" i="53"/>
  <c r="AR99" i="53"/>
  <c r="AR95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3" i="53"/>
  <c r="AR72" i="53"/>
  <c r="AR71" i="53"/>
  <c r="AR70" i="53"/>
  <c r="AR69" i="53"/>
  <c r="AR68" i="53"/>
  <c r="AR67" i="53"/>
  <c r="AR63" i="53"/>
  <c r="AR61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P111" i="53"/>
  <c r="AP112" i="53"/>
  <c r="AP108" i="53"/>
  <c r="AP107" i="53"/>
  <c r="AP106" i="53"/>
  <c r="AP101" i="53"/>
  <c r="AP100" i="53"/>
  <c r="AP99" i="53"/>
  <c r="AP95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3" i="53"/>
  <c r="AP72" i="53"/>
  <c r="AP71" i="53"/>
  <c r="AP70" i="53"/>
  <c r="AP69" i="53"/>
  <c r="AP68" i="53"/>
  <c r="AP67" i="53"/>
  <c r="AP63" i="53"/>
  <c r="AP61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R16" i="53"/>
  <c r="AP16" i="53"/>
  <c r="AR15" i="53"/>
  <c r="AP15" i="53"/>
  <c r="AR14" i="53"/>
  <c r="AP14" i="53"/>
  <c r="AR13" i="53"/>
  <c r="AP13" i="53"/>
  <c r="AR11" i="53"/>
  <c r="AP11" i="53"/>
  <c r="AR8" i="53"/>
  <c r="AP8" i="53"/>
  <c r="AL111" i="53"/>
  <c r="AL112" i="53"/>
  <c r="AL108" i="53"/>
  <c r="AL107" i="53"/>
  <c r="AL106" i="53"/>
  <c r="AL101" i="53"/>
  <c r="AL100" i="53"/>
  <c r="AL99" i="53"/>
  <c r="AL95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3" i="53"/>
  <c r="AL72" i="53"/>
  <c r="AL71" i="53"/>
  <c r="AL70" i="53"/>
  <c r="AL69" i="53"/>
  <c r="AL68" i="53"/>
  <c r="AL67" i="53"/>
  <c r="AL63" i="53"/>
  <c r="AL61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J111" i="53"/>
  <c r="AJ112" i="53"/>
  <c r="AJ108" i="53"/>
  <c r="AJ107" i="53"/>
  <c r="AJ106" i="53"/>
  <c r="AJ101" i="53"/>
  <c r="AJ100" i="53"/>
  <c r="AJ99" i="53"/>
  <c r="AJ95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3" i="53"/>
  <c r="AJ72" i="53"/>
  <c r="AJ71" i="53"/>
  <c r="AJ70" i="53"/>
  <c r="AJ69" i="53"/>
  <c r="AJ68" i="53"/>
  <c r="AJ67" i="53"/>
  <c r="AJ63" i="53"/>
  <c r="AJ61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L16" i="53"/>
  <c r="AJ16" i="53"/>
  <c r="AL15" i="53"/>
  <c r="AJ15" i="53"/>
  <c r="AL14" i="53"/>
  <c r="AJ14" i="53"/>
  <c r="AL13" i="53"/>
  <c r="AJ13" i="53"/>
  <c r="AL11" i="53"/>
  <c r="AJ11" i="53"/>
  <c r="AL8" i="53"/>
  <c r="AJ8" i="53"/>
  <c r="AB111" i="53"/>
  <c r="AB112" i="53"/>
  <c r="AB108" i="53"/>
  <c r="AB107" i="53"/>
  <c r="AB106" i="53"/>
  <c r="AB101" i="53"/>
  <c r="AB100" i="53"/>
  <c r="CN100" i="53" s="1"/>
  <c r="AB99" i="53"/>
  <c r="AB95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3" i="53"/>
  <c r="AB72" i="53"/>
  <c r="AB71" i="53"/>
  <c r="AB70" i="53"/>
  <c r="AB69" i="53"/>
  <c r="AB68" i="53"/>
  <c r="AB67" i="53"/>
  <c r="AB63" i="53"/>
  <c r="AB61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Z111" i="53"/>
  <c r="Z112" i="53"/>
  <c r="Z108" i="53"/>
  <c r="Z107" i="53"/>
  <c r="Z106" i="53"/>
  <c r="Z101" i="53"/>
  <c r="Z100" i="53"/>
  <c r="Z99" i="53"/>
  <c r="Z95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3" i="53"/>
  <c r="Z72" i="53"/>
  <c r="Z71" i="53"/>
  <c r="Z70" i="53"/>
  <c r="Z69" i="53"/>
  <c r="Z68" i="53"/>
  <c r="Z67" i="53"/>
  <c r="Z63" i="53"/>
  <c r="Z61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AB16" i="53"/>
  <c r="Z16" i="53"/>
  <c r="AB15" i="53"/>
  <c r="Z15" i="53"/>
  <c r="AB14" i="53"/>
  <c r="Z14" i="53"/>
  <c r="AB13" i="53"/>
  <c r="Z13" i="53"/>
  <c r="AB11" i="53"/>
  <c r="Z11" i="53"/>
  <c r="AB8" i="53"/>
  <c r="Z8" i="53"/>
  <c r="V111" i="53"/>
  <c r="V112" i="53"/>
  <c r="V108" i="53"/>
  <c r="V107" i="53"/>
  <c r="V106" i="53"/>
  <c r="V101" i="53"/>
  <c r="V100" i="53"/>
  <c r="V99" i="53"/>
  <c r="V95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3" i="53"/>
  <c r="V72" i="53"/>
  <c r="V71" i="53"/>
  <c r="V70" i="53"/>
  <c r="V69" i="53"/>
  <c r="V68" i="53"/>
  <c r="V67" i="53"/>
  <c r="V63" i="53"/>
  <c r="V61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T111" i="53"/>
  <c r="T112" i="53"/>
  <c r="T108" i="53"/>
  <c r="T107" i="53"/>
  <c r="T106" i="53"/>
  <c r="T101" i="53"/>
  <c r="T100" i="53"/>
  <c r="T99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3" i="53"/>
  <c r="T72" i="53"/>
  <c r="T71" i="53"/>
  <c r="T70" i="53"/>
  <c r="T69" i="53"/>
  <c r="T68" i="53"/>
  <c r="T67" i="53"/>
  <c r="T63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V16" i="53"/>
  <c r="V15" i="53"/>
  <c r="V14" i="53"/>
  <c r="V13" i="53"/>
  <c r="V11" i="53"/>
  <c r="T16" i="53"/>
  <c r="T15" i="53"/>
  <c r="T14" i="53"/>
  <c r="T13" i="53"/>
  <c r="T11" i="53"/>
  <c r="V8" i="53"/>
  <c r="T8" i="53"/>
  <c r="L111" i="53"/>
  <c r="L112" i="53"/>
  <c r="L108" i="53"/>
  <c r="L107" i="53"/>
  <c r="L106" i="53"/>
  <c r="L101" i="53"/>
  <c r="L99" i="53"/>
  <c r="L95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3" i="53"/>
  <c r="L72" i="53"/>
  <c r="L71" i="53"/>
  <c r="L70" i="53"/>
  <c r="L69" i="53"/>
  <c r="L68" i="53"/>
  <c r="L67" i="53"/>
  <c r="L63" i="53"/>
  <c r="L61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J111" i="53"/>
  <c r="J112" i="53"/>
  <c r="J108" i="53"/>
  <c r="J107" i="53"/>
  <c r="J106" i="53"/>
  <c r="J101" i="53"/>
  <c r="J99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3" i="53"/>
  <c r="J72" i="53"/>
  <c r="J71" i="53"/>
  <c r="J70" i="53"/>
  <c r="J69" i="53"/>
  <c r="J68" i="53"/>
  <c r="J67" i="53"/>
  <c r="J63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L16" i="53"/>
  <c r="J16" i="53"/>
  <c r="L15" i="53"/>
  <c r="J15" i="53"/>
  <c r="L14" i="53"/>
  <c r="J14" i="53"/>
  <c r="L13" i="53"/>
  <c r="J13" i="53"/>
  <c r="L11" i="53"/>
  <c r="J11" i="53"/>
  <c r="L8" i="53"/>
  <c r="J8" i="53"/>
  <c r="F111" i="53"/>
  <c r="CH111" i="53" s="1"/>
  <c r="F112" i="53"/>
  <c r="F108" i="53"/>
  <c r="F107" i="53"/>
  <c r="F106" i="53"/>
  <c r="F101" i="53"/>
  <c r="F99" i="53"/>
  <c r="F95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3" i="53"/>
  <c r="F72" i="53"/>
  <c r="F71" i="53"/>
  <c r="F70" i="53"/>
  <c r="F69" i="53"/>
  <c r="F68" i="53"/>
  <c r="F67" i="53"/>
  <c r="F63" i="53"/>
  <c r="F61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D111" i="53"/>
  <c r="D112" i="53"/>
  <c r="D108" i="53"/>
  <c r="D107" i="53"/>
  <c r="D106" i="53"/>
  <c r="D101" i="53"/>
  <c r="D99" i="53"/>
  <c r="D95" i="53"/>
  <c r="D94" i="53"/>
  <c r="D93" i="53"/>
  <c r="D92" i="53"/>
  <c r="CF92" i="53" s="1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CF76" i="53" s="1"/>
  <c r="D73" i="53"/>
  <c r="D72" i="53"/>
  <c r="D71" i="53"/>
  <c r="D70" i="53"/>
  <c r="D69" i="53"/>
  <c r="D68" i="53"/>
  <c r="D67" i="53"/>
  <c r="D63" i="53"/>
  <c r="CF63" i="53" s="1"/>
  <c r="D61" i="53"/>
  <c r="D60" i="53"/>
  <c r="D59" i="53"/>
  <c r="D58" i="53"/>
  <c r="D57" i="53"/>
  <c r="D56" i="53"/>
  <c r="D55" i="53"/>
  <c r="D54" i="53"/>
  <c r="CF54" i="53" s="1"/>
  <c r="D53" i="53"/>
  <c r="D52" i="53"/>
  <c r="D51" i="53"/>
  <c r="D50" i="53"/>
  <c r="D49" i="53"/>
  <c r="D48" i="53"/>
  <c r="D47" i="53"/>
  <c r="D46" i="53"/>
  <c r="CF46" i="53" s="1"/>
  <c r="D45" i="53"/>
  <c r="D44" i="53"/>
  <c r="D43" i="53"/>
  <c r="D42" i="53"/>
  <c r="D41" i="53"/>
  <c r="D40" i="53"/>
  <c r="D39" i="53"/>
  <c r="D38" i="53"/>
  <c r="CF38" i="53" s="1"/>
  <c r="D37" i="53"/>
  <c r="D36" i="53"/>
  <c r="D35" i="53"/>
  <c r="D34" i="53"/>
  <c r="D33" i="53"/>
  <c r="D32" i="53"/>
  <c r="D31" i="53"/>
  <c r="D30" i="53"/>
  <c r="CF30" i="53" s="1"/>
  <c r="D29" i="53"/>
  <c r="D28" i="53"/>
  <c r="D27" i="53"/>
  <c r="D26" i="53"/>
  <c r="D25" i="53"/>
  <c r="D24" i="53"/>
  <c r="D23" i="53"/>
  <c r="D22" i="53"/>
  <c r="CF22" i="53" s="1"/>
  <c r="D21" i="53"/>
  <c r="F16" i="53"/>
  <c r="D16" i="53"/>
  <c r="F15" i="53"/>
  <c r="D15" i="53"/>
  <c r="F14" i="53"/>
  <c r="D14" i="53"/>
  <c r="F13" i="53"/>
  <c r="D13" i="53"/>
  <c r="F11" i="53"/>
  <c r="D11" i="53"/>
  <c r="F8" i="53"/>
  <c r="D8" i="53"/>
  <c r="CN81" i="53" l="1"/>
  <c r="CN89" i="53"/>
  <c r="CN71" i="53"/>
  <c r="CL108" i="53"/>
  <c r="CN42" i="53"/>
  <c r="CN50" i="53"/>
  <c r="CN58" i="53"/>
  <c r="CN70" i="53"/>
  <c r="CN80" i="53"/>
  <c r="CN88" i="53"/>
  <c r="CN99" i="53"/>
  <c r="CL14" i="53"/>
  <c r="CL23" i="53"/>
  <c r="CL31" i="53"/>
  <c r="CL39" i="53"/>
  <c r="CL47" i="53"/>
  <c r="CL55" i="53"/>
  <c r="CL67" i="53"/>
  <c r="CL77" i="53"/>
  <c r="CL85" i="53"/>
  <c r="CL93" i="53"/>
  <c r="CF106" i="53"/>
  <c r="CH24" i="53"/>
  <c r="CH32" i="53"/>
  <c r="CH40" i="53"/>
  <c r="CH48" i="53"/>
  <c r="CH56" i="53"/>
  <c r="CH68" i="53"/>
  <c r="CH78" i="53"/>
  <c r="CH86" i="53"/>
  <c r="CH94" i="53"/>
  <c r="CF21" i="53"/>
  <c r="CF29" i="53"/>
  <c r="CF37" i="53"/>
  <c r="CF45" i="53"/>
  <c r="CF53" i="53"/>
  <c r="CF61" i="53"/>
  <c r="CF73" i="53"/>
  <c r="CF83" i="53"/>
  <c r="CF91" i="53"/>
  <c r="CF107" i="53"/>
  <c r="CH69" i="53"/>
  <c r="CH79" i="53"/>
  <c r="CH87" i="53"/>
  <c r="CH95" i="53"/>
  <c r="CN35" i="53"/>
  <c r="CN14" i="53"/>
  <c r="CL24" i="53"/>
  <c r="CL32" i="53"/>
  <c r="CL40" i="53"/>
  <c r="CL48" i="53"/>
  <c r="CL56" i="53"/>
  <c r="CL68" i="53"/>
  <c r="CL78" i="53"/>
  <c r="CL94" i="53"/>
  <c r="CL112" i="53"/>
  <c r="CN27" i="53"/>
  <c r="CN43" i="53"/>
  <c r="CN34" i="53"/>
  <c r="CF84" i="53"/>
  <c r="CH25" i="53"/>
  <c r="CH33" i="53"/>
  <c r="CH41" i="53"/>
  <c r="CH49" i="53"/>
  <c r="CH57" i="53"/>
  <c r="CH112" i="53"/>
  <c r="CF24" i="53"/>
  <c r="CF32" i="53"/>
  <c r="CF40" i="53"/>
  <c r="CF48" i="53"/>
  <c r="CF56" i="53"/>
  <c r="CF68" i="53"/>
  <c r="CF78" i="53"/>
  <c r="CF86" i="53"/>
  <c r="CN59" i="53"/>
  <c r="CF11" i="53"/>
  <c r="CF43" i="53"/>
  <c r="CF81" i="53"/>
  <c r="CH22" i="53"/>
  <c r="CH46" i="53"/>
  <c r="CH84" i="53"/>
  <c r="CL21" i="53"/>
  <c r="CL53" i="53"/>
  <c r="CL83" i="53"/>
  <c r="CN32" i="53"/>
  <c r="CN48" i="53"/>
  <c r="CN78" i="53"/>
  <c r="CF13" i="53"/>
  <c r="CF35" i="53"/>
  <c r="CF59" i="53"/>
  <c r="CF100" i="53"/>
  <c r="CH38" i="53"/>
  <c r="CH76" i="53"/>
  <c r="CH107" i="53"/>
  <c r="CL29" i="53"/>
  <c r="CL61" i="53"/>
  <c r="CL91" i="53"/>
  <c r="CN40" i="53"/>
  <c r="CN68" i="53"/>
  <c r="CN112" i="53"/>
  <c r="CF16" i="53"/>
  <c r="CF51" i="53"/>
  <c r="CF89" i="53"/>
  <c r="CH63" i="53"/>
  <c r="CL13" i="53"/>
  <c r="CL45" i="53"/>
  <c r="CL106" i="53"/>
  <c r="CN94" i="53"/>
  <c r="CF27" i="53"/>
  <c r="CF71" i="53"/>
  <c r="CH30" i="53"/>
  <c r="CH54" i="53"/>
  <c r="CH92" i="53"/>
  <c r="CL37" i="53"/>
  <c r="CL73" i="53"/>
  <c r="CN24" i="53"/>
  <c r="CN56" i="53"/>
  <c r="CN86" i="53"/>
  <c r="CH11" i="53"/>
  <c r="CH16" i="53"/>
  <c r="CF28" i="53"/>
  <c r="CF36" i="53"/>
  <c r="CF44" i="53"/>
  <c r="CF52" i="53"/>
  <c r="CF60" i="53"/>
  <c r="CF72" i="53"/>
  <c r="CF82" i="53"/>
  <c r="CF90" i="53"/>
  <c r="CF101" i="53"/>
  <c r="CH23" i="53"/>
  <c r="CH31" i="53"/>
  <c r="CH39" i="53"/>
  <c r="CH47" i="53"/>
  <c r="CH55" i="53"/>
  <c r="CH67" i="53"/>
  <c r="CH77" i="53"/>
  <c r="CH85" i="53"/>
  <c r="CH93" i="53"/>
  <c r="CH108" i="53"/>
  <c r="CN13" i="53"/>
  <c r="CL22" i="53"/>
  <c r="CL30" i="53"/>
  <c r="CL38" i="53"/>
  <c r="CL46" i="53"/>
  <c r="CL54" i="53"/>
  <c r="CL63" i="53"/>
  <c r="CL76" i="53"/>
  <c r="CL84" i="53"/>
  <c r="CL92" i="53"/>
  <c r="CL107" i="53"/>
  <c r="CN25" i="53"/>
  <c r="CN33" i="53"/>
  <c r="CN41" i="53"/>
  <c r="CN49" i="53"/>
  <c r="CN57" i="53"/>
  <c r="CN69" i="53"/>
  <c r="CN79" i="53"/>
  <c r="CN87" i="53"/>
  <c r="CN95" i="53"/>
  <c r="CN111" i="53"/>
  <c r="CN51" i="53"/>
  <c r="CL86" i="53"/>
  <c r="CN26" i="53"/>
  <c r="CF108" i="53"/>
  <c r="CH26" i="53"/>
  <c r="CH34" i="53"/>
  <c r="CH42" i="53"/>
  <c r="CH50" i="53"/>
  <c r="CH58" i="53"/>
  <c r="CH70" i="53"/>
  <c r="CH80" i="53"/>
  <c r="CH88" i="53"/>
  <c r="CH99" i="53"/>
  <c r="CL8" i="53"/>
  <c r="CL15" i="53"/>
  <c r="CL25" i="53"/>
  <c r="CL33" i="53"/>
  <c r="CL41" i="53"/>
  <c r="CL49" i="53"/>
  <c r="CL57" i="53"/>
  <c r="CL69" i="53"/>
  <c r="CL79" i="53"/>
  <c r="CL87" i="53"/>
  <c r="CL95" i="53"/>
  <c r="CL111" i="53"/>
  <c r="CN28" i="53"/>
  <c r="CN36" i="53"/>
  <c r="CN44" i="53"/>
  <c r="CN52" i="53"/>
  <c r="CN60" i="53"/>
  <c r="CN72" i="53"/>
  <c r="CN82" i="53"/>
  <c r="CN90" i="53"/>
  <c r="CN101" i="53"/>
  <c r="CF14" i="53"/>
  <c r="CF23" i="53"/>
  <c r="CF31" i="53"/>
  <c r="CF39" i="53"/>
  <c r="CF47" i="53"/>
  <c r="CF55" i="53"/>
  <c r="CF67" i="53"/>
  <c r="CF77" i="53"/>
  <c r="CF85" i="53"/>
  <c r="CF93" i="53"/>
  <c r="CH14" i="53"/>
  <c r="CF94" i="53"/>
  <c r="CF112" i="53"/>
  <c r="CH27" i="53"/>
  <c r="CH35" i="53"/>
  <c r="CH43" i="53"/>
  <c r="CH51" i="53"/>
  <c r="CH59" i="53"/>
  <c r="CH71" i="53"/>
  <c r="CH81" i="53"/>
  <c r="CH89" i="53"/>
  <c r="CH100" i="53"/>
  <c r="CN8" i="53"/>
  <c r="CN15" i="53"/>
  <c r="CL26" i="53"/>
  <c r="CL34" i="53"/>
  <c r="CL42" i="53"/>
  <c r="CL50" i="53"/>
  <c r="CL58" i="53"/>
  <c r="CL70" i="53"/>
  <c r="CL80" i="53"/>
  <c r="CL88" i="53"/>
  <c r="CL99" i="53"/>
  <c r="CN21" i="53"/>
  <c r="CN29" i="53"/>
  <c r="CN37" i="53"/>
  <c r="CN45" i="53"/>
  <c r="CN53" i="53"/>
  <c r="CN61" i="53"/>
  <c r="CN73" i="53"/>
  <c r="CN83" i="53"/>
  <c r="CN91" i="53"/>
  <c r="CN106" i="53"/>
  <c r="CF8" i="53"/>
  <c r="CF15" i="53"/>
  <c r="CF25" i="53"/>
  <c r="CF33" i="53"/>
  <c r="CF41" i="53"/>
  <c r="CF49" i="53"/>
  <c r="CF57" i="53"/>
  <c r="CF69" i="53"/>
  <c r="CF79" i="53"/>
  <c r="CF87" i="53"/>
  <c r="CF95" i="53"/>
  <c r="CF111" i="53"/>
  <c r="CH28" i="53"/>
  <c r="CH36" i="53"/>
  <c r="CH44" i="53"/>
  <c r="CH52" i="53"/>
  <c r="CH60" i="53"/>
  <c r="CH72" i="53"/>
  <c r="CH82" i="53"/>
  <c r="CH90" i="53"/>
  <c r="CH101" i="53"/>
  <c r="CL11" i="53"/>
  <c r="CL16" i="53"/>
  <c r="CL27" i="53"/>
  <c r="CL35" i="53"/>
  <c r="CL43" i="53"/>
  <c r="CL51" i="53"/>
  <c r="CL59" i="53"/>
  <c r="CL71" i="53"/>
  <c r="CL81" i="53"/>
  <c r="CL89" i="53"/>
  <c r="CL100" i="53"/>
  <c r="CN22" i="53"/>
  <c r="CN30" i="53"/>
  <c r="CN38" i="53"/>
  <c r="CN46" i="53"/>
  <c r="CN54" i="53"/>
  <c r="CN63" i="53"/>
  <c r="CN76" i="53"/>
  <c r="CN84" i="53"/>
  <c r="CN92" i="53"/>
  <c r="CN107" i="53"/>
  <c r="CH8" i="53"/>
  <c r="CF26" i="53"/>
  <c r="CF58" i="53"/>
  <c r="CF88" i="53"/>
  <c r="CH21" i="53"/>
  <c r="CH45" i="53"/>
  <c r="CH61" i="53"/>
  <c r="CH83" i="53"/>
  <c r="CH106" i="53"/>
  <c r="CN16" i="53"/>
  <c r="CL36" i="53"/>
  <c r="CL52" i="53"/>
  <c r="CL72" i="53"/>
  <c r="CL90" i="53"/>
  <c r="CN23" i="53"/>
  <c r="CN39" i="53"/>
  <c r="CN55" i="53"/>
  <c r="CN77" i="53"/>
  <c r="CN108" i="53"/>
  <c r="CH13" i="53"/>
  <c r="CF42" i="53"/>
  <c r="CF70" i="53"/>
  <c r="CF99" i="53"/>
  <c r="CH37" i="53"/>
  <c r="CH53" i="53"/>
  <c r="CH73" i="53"/>
  <c r="CH91" i="53"/>
  <c r="CN11" i="53"/>
  <c r="CL28" i="53"/>
  <c r="CL44" i="53"/>
  <c r="CL60" i="53"/>
  <c r="CL82" i="53"/>
  <c r="CL101" i="53"/>
  <c r="CN31" i="53"/>
  <c r="CN47" i="53"/>
  <c r="CN67" i="53"/>
  <c r="CN85" i="53"/>
  <c r="CN93" i="53"/>
  <c r="CH15" i="53"/>
  <c r="CF34" i="53"/>
  <c r="CF50" i="53"/>
  <c r="CF80" i="53"/>
  <c r="CH29" i="53"/>
  <c r="P54" i="44"/>
  <c r="Q15" i="44"/>
  <c r="Q11" i="44"/>
  <c r="Q103" i="44"/>
  <c r="Q111" i="44"/>
  <c r="P111" i="44"/>
  <c r="CC112" i="44"/>
  <c r="CB112" i="44"/>
  <c r="BM112" i="44"/>
  <c r="BL112" i="44"/>
  <c r="AW112" i="44"/>
  <c r="AV112" i="44"/>
  <c r="AG112" i="44"/>
  <c r="AF112" i="44"/>
  <c r="CC111" i="44"/>
  <c r="CB111" i="44"/>
  <c r="BM111" i="44"/>
  <c r="BL111" i="44"/>
  <c r="AW111" i="44"/>
  <c r="AV111" i="44"/>
  <c r="AG111" i="44"/>
  <c r="AF111" i="44"/>
  <c r="CC108" i="44"/>
  <c r="CB108" i="44"/>
  <c r="BM108" i="44"/>
  <c r="BL108" i="44"/>
  <c r="AW108" i="44"/>
  <c r="AV108" i="44"/>
  <c r="AG108" i="44"/>
  <c r="AF108" i="44"/>
  <c r="Q108" i="44"/>
  <c r="CC107" i="44"/>
  <c r="CB107" i="44"/>
  <c r="BM107" i="44"/>
  <c r="BL107" i="44"/>
  <c r="AW107" i="44"/>
  <c r="AV107" i="44"/>
  <c r="AG107" i="44"/>
  <c r="AF107" i="44"/>
  <c r="Q107" i="44"/>
  <c r="P107" i="44"/>
  <c r="CC106" i="44"/>
  <c r="CB106" i="44"/>
  <c r="BM106" i="44"/>
  <c r="BL106" i="44"/>
  <c r="AW106" i="44"/>
  <c r="AV106" i="44"/>
  <c r="AG106" i="44"/>
  <c r="AF106" i="44"/>
  <c r="P106" i="44"/>
  <c r="CC103" i="44"/>
  <c r="CB103" i="44"/>
  <c r="BM103" i="44"/>
  <c r="BL103" i="44"/>
  <c r="AW103" i="44"/>
  <c r="AV103" i="44"/>
  <c r="AG103" i="44"/>
  <c r="AF103" i="44"/>
  <c r="CC102" i="44"/>
  <c r="CB102" i="44"/>
  <c r="BM102" i="44"/>
  <c r="BL102" i="44"/>
  <c r="AW102" i="44"/>
  <c r="AV102" i="44"/>
  <c r="AG102" i="44"/>
  <c r="AF102" i="44"/>
  <c r="Q102" i="44"/>
  <c r="P102" i="44"/>
  <c r="CC101" i="44"/>
  <c r="CB101" i="44"/>
  <c r="BM101" i="44"/>
  <c r="BL101" i="44"/>
  <c r="AW101" i="44"/>
  <c r="AV101" i="44"/>
  <c r="AG101" i="44"/>
  <c r="AF101" i="44"/>
  <c r="P101" i="44"/>
  <c r="CC100" i="44"/>
  <c r="CB100" i="44"/>
  <c r="BM100" i="44"/>
  <c r="BL100" i="44"/>
  <c r="AW100" i="44"/>
  <c r="AV100" i="44"/>
  <c r="AG100" i="44"/>
  <c r="AF100" i="44"/>
  <c r="Q100" i="44"/>
  <c r="P100" i="44"/>
  <c r="CC99" i="44"/>
  <c r="CB99" i="44"/>
  <c r="BM99" i="44"/>
  <c r="BL99" i="44"/>
  <c r="AW99" i="44"/>
  <c r="AV99" i="44"/>
  <c r="AG99" i="44"/>
  <c r="AF99" i="44"/>
  <c r="Q99" i="44"/>
  <c r="P99" i="44"/>
  <c r="CC97" i="44"/>
  <c r="CB97" i="44"/>
  <c r="BM97" i="44"/>
  <c r="BL97" i="44"/>
  <c r="AW97" i="44"/>
  <c r="AV97" i="44"/>
  <c r="AG97" i="44"/>
  <c r="AF97" i="44"/>
  <c r="Q97" i="44"/>
  <c r="CC96" i="44"/>
  <c r="CB96" i="44"/>
  <c r="BM96" i="44"/>
  <c r="BL96" i="44"/>
  <c r="AW96" i="44"/>
  <c r="AV96" i="44"/>
  <c r="AG96" i="44"/>
  <c r="AF96" i="44"/>
  <c r="Q96" i="44"/>
  <c r="P96" i="44"/>
  <c r="CC95" i="44"/>
  <c r="CB95" i="44"/>
  <c r="BM95" i="44"/>
  <c r="BL95" i="44"/>
  <c r="AW95" i="44"/>
  <c r="AV95" i="44"/>
  <c r="AG95" i="44"/>
  <c r="AF95" i="44"/>
  <c r="P95" i="44"/>
  <c r="CC94" i="44"/>
  <c r="CB94" i="44"/>
  <c r="BM94" i="44"/>
  <c r="BL94" i="44"/>
  <c r="AW94" i="44"/>
  <c r="AV94" i="44"/>
  <c r="AG94" i="44"/>
  <c r="AF94" i="44"/>
  <c r="Q94" i="44"/>
  <c r="P94" i="44"/>
  <c r="CC93" i="44"/>
  <c r="CB93" i="44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P92" i="44"/>
  <c r="CC91" i="44"/>
  <c r="CB91" i="44"/>
  <c r="BM91" i="44"/>
  <c r="BL91" i="44"/>
  <c r="AW91" i="44"/>
  <c r="AV91" i="44"/>
  <c r="AG91" i="44"/>
  <c r="AF91" i="44"/>
  <c r="Q91" i="44"/>
  <c r="P91" i="44"/>
  <c r="CC90" i="44"/>
  <c r="CB90" i="44"/>
  <c r="BM90" i="44"/>
  <c r="BL90" i="44"/>
  <c r="AW90" i="44"/>
  <c r="AV90" i="44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CC88" i="44"/>
  <c r="CB88" i="44"/>
  <c r="BM88" i="44"/>
  <c r="BL88" i="44"/>
  <c r="AW88" i="44"/>
  <c r="AV88" i="44"/>
  <c r="AG88" i="44"/>
  <c r="AF88" i="44"/>
  <c r="Q88" i="44"/>
  <c r="P88" i="44"/>
  <c r="CC87" i="44"/>
  <c r="CB87" i="44"/>
  <c r="BM87" i="44"/>
  <c r="BL87" i="44"/>
  <c r="AW87" i="44"/>
  <c r="AV87" i="44"/>
  <c r="AG87" i="44"/>
  <c r="AF87" i="44"/>
  <c r="P87" i="44"/>
  <c r="CC86" i="44"/>
  <c r="CB86" i="44"/>
  <c r="BM86" i="44"/>
  <c r="BL86" i="44"/>
  <c r="AW86" i="44"/>
  <c r="AV86" i="44"/>
  <c r="AG86" i="44"/>
  <c r="AF86" i="44"/>
  <c r="Q86" i="44"/>
  <c r="CC85" i="44"/>
  <c r="CB85" i="44"/>
  <c r="BM85" i="44"/>
  <c r="BL85" i="44"/>
  <c r="AW85" i="44"/>
  <c r="AV85" i="44"/>
  <c r="AG85" i="44"/>
  <c r="AF85" i="44"/>
  <c r="Q85" i="44"/>
  <c r="P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BM80" i="44"/>
  <c r="BL80" i="44"/>
  <c r="AW80" i="44"/>
  <c r="AV80" i="44"/>
  <c r="AG80" i="44"/>
  <c r="AF80" i="44"/>
  <c r="Q80" i="44"/>
  <c r="P80" i="44"/>
  <c r="CC79" i="44"/>
  <c r="CB79" i="44"/>
  <c r="BM79" i="44"/>
  <c r="BL79" i="44"/>
  <c r="AW79" i="44"/>
  <c r="AV79" i="44"/>
  <c r="AG79" i="44"/>
  <c r="AF79" i="44"/>
  <c r="P79" i="44"/>
  <c r="CC78" i="44"/>
  <c r="CB78" i="44"/>
  <c r="BM78" i="44"/>
  <c r="BL78" i="44"/>
  <c r="AW78" i="44"/>
  <c r="AV78" i="44"/>
  <c r="AG78" i="44"/>
  <c r="AF78" i="44"/>
  <c r="Q78" i="44"/>
  <c r="CC77" i="44"/>
  <c r="CB77" i="44"/>
  <c r="BM77" i="44"/>
  <c r="BL77" i="44"/>
  <c r="AW77" i="44"/>
  <c r="AV77" i="44"/>
  <c r="AG77" i="44"/>
  <c r="AF77" i="44"/>
  <c r="Q77" i="44"/>
  <c r="P77" i="44"/>
  <c r="CC76" i="44"/>
  <c r="CB76" i="44"/>
  <c r="BM76" i="44"/>
  <c r="BL76" i="44"/>
  <c r="AW76" i="44"/>
  <c r="AV76" i="44"/>
  <c r="AG76" i="44"/>
  <c r="AF76" i="44"/>
  <c r="Q76" i="44"/>
  <c r="P76" i="44"/>
  <c r="CC74" i="44"/>
  <c r="CB74" i="44"/>
  <c r="BM74" i="44"/>
  <c r="BL74" i="44"/>
  <c r="AW74" i="44"/>
  <c r="AV74" i="44"/>
  <c r="AG74" i="44"/>
  <c r="AF74" i="44"/>
  <c r="Q74" i="44"/>
  <c r="P74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G72" i="44"/>
  <c r="AF72" i="44"/>
  <c r="Q72" i="44"/>
  <c r="CC71" i="44"/>
  <c r="CB71" i="44"/>
  <c r="BM71" i="44"/>
  <c r="BL71" i="44"/>
  <c r="AW71" i="44"/>
  <c r="AV71" i="44"/>
  <c r="AG71" i="44"/>
  <c r="AF71" i="44"/>
  <c r="Q71" i="44"/>
  <c r="P71" i="44"/>
  <c r="CC70" i="44"/>
  <c r="CB70" i="44"/>
  <c r="BM70" i="44"/>
  <c r="BL70" i="44"/>
  <c r="AW70" i="44"/>
  <c r="AV70" i="44"/>
  <c r="AG70" i="44"/>
  <c r="AF70" i="44"/>
  <c r="P70" i="44"/>
  <c r="CC69" i="44"/>
  <c r="CB69" i="44"/>
  <c r="BM69" i="44"/>
  <c r="BL69" i="44"/>
  <c r="AW69" i="44"/>
  <c r="AV69" i="44"/>
  <c r="AG69" i="44"/>
  <c r="AF69" i="44"/>
  <c r="Q69" i="44"/>
  <c r="CC68" i="44"/>
  <c r="CB68" i="44"/>
  <c r="BM68" i="44"/>
  <c r="BL68" i="44"/>
  <c r="AW68" i="44"/>
  <c r="AV68" i="44"/>
  <c r="AG68" i="44"/>
  <c r="AF68" i="44"/>
  <c r="Q68" i="44"/>
  <c r="P68" i="44"/>
  <c r="CC67" i="44"/>
  <c r="CB67" i="44"/>
  <c r="BM67" i="44"/>
  <c r="BL67" i="44"/>
  <c r="AW67" i="44"/>
  <c r="AV67" i="44"/>
  <c r="AG67" i="44"/>
  <c r="AF67" i="44"/>
  <c r="P67" i="44"/>
  <c r="CC64" i="44"/>
  <c r="CB64" i="44"/>
  <c r="BM64" i="44"/>
  <c r="BL64" i="44"/>
  <c r="AW64" i="44"/>
  <c r="AV64" i="44"/>
  <c r="AG64" i="44"/>
  <c r="AF64" i="44"/>
  <c r="Q64" i="44"/>
  <c r="P64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CC61" i="44"/>
  <c r="CB61" i="44"/>
  <c r="BM61" i="44"/>
  <c r="BL61" i="44"/>
  <c r="AW61" i="44"/>
  <c r="AV61" i="44"/>
  <c r="AG61" i="44"/>
  <c r="AF61" i="44"/>
  <c r="Q61" i="44"/>
  <c r="P61" i="44"/>
  <c r="CC60" i="44"/>
  <c r="CB60" i="44"/>
  <c r="BM60" i="44"/>
  <c r="BL60" i="44"/>
  <c r="AW60" i="44"/>
  <c r="AV60" i="44"/>
  <c r="AG60" i="44"/>
  <c r="AF60" i="44"/>
  <c r="P60" i="44"/>
  <c r="CC59" i="44"/>
  <c r="CB59" i="44"/>
  <c r="BM59" i="44"/>
  <c r="BL59" i="44"/>
  <c r="AW59" i="44"/>
  <c r="AV59" i="44"/>
  <c r="AG59" i="44"/>
  <c r="AF59" i="44"/>
  <c r="Q59" i="44"/>
  <c r="CC58" i="44"/>
  <c r="CB58" i="44"/>
  <c r="BM58" i="44"/>
  <c r="BL58" i="44"/>
  <c r="AW58" i="44"/>
  <c r="AV58" i="44"/>
  <c r="AG58" i="44"/>
  <c r="AF58" i="44"/>
  <c r="Q58" i="44"/>
  <c r="P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G54" i="44"/>
  <c r="AF54" i="44"/>
  <c r="Q54" i="44"/>
  <c r="CC53" i="44"/>
  <c r="CB53" i="44"/>
  <c r="BM53" i="44"/>
  <c r="BL53" i="44"/>
  <c r="AW53" i="44"/>
  <c r="AV53" i="44"/>
  <c r="AG53" i="44"/>
  <c r="AF53" i="44"/>
  <c r="Q53" i="44"/>
  <c r="P53" i="44"/>
  <c r="CC52" i="44"/>
  <c r="CB52" i="44"/>
  <c r="BM52" i="44"/>
  <c r="BL52" i="44"/>
  <c r="AW52" i="44"/>
  <c r="AV52" i="44"/>
  <c r="AG52" i="44"/>
  <c r="AF52" i="44"/>
  <c r="P52" i="44"/>
  <c r="CC51" i="44"/>
  <c r="CB51" i="44"/>
  <c r="BM51" i="44"/>
  <c r="BL51" i="44"/>
  <c r="AW51" i="44"/>
  <c r="AV51" i="44"/>
  <c r="AG51" i="44"/>
  <c r="AF51" i="44"/>
  <c r="Q51" i="44"/>
  <c r="CC50" i="44"/>
  <c r="CB50" i="44"/>
  <c r="BM50" i="44"/>
  <c r="BL50" i="44"/>
  <c r="AW50" i="44"/>
  <c r="AV50" i="44"/>
  <c r="AG50" i="44"/>
  <c r="AF50" i="44"/>
  <c r="Q50" i="44"/>
  <c r="P50" i="44"/>
  <c r="CC49" i="44"/>
  <c r="CB49" i="44"/>
  <c r="BM49" i="44"/>
  <c r="BL49" i="44"/>
  <c r="AW49" i="44"/>
  <c r="AV49" i="44"/>
  <c r="AG49" i="44"/>
  <c r="AF49" i="44"/>
  <c r="P49" i="44"/>
  <c r="CC48" i="44"/>
  <c r="CB48" i="44"/>
  <c r="BM48" i="44"/>
  <c r="BL48" i="44"/>
  <c r="AW48" i="44"/>
  <c r="AV48" i="44"/>
  <c r="AG48" i="44"/>
  <c r="AF48" i="44"/>
  <c r="Q48" i="44"/>
  <c r="P48" i="44"/>
  <c r="CC47" i="44"/>
  <c r="CB47" i="44"/>
  <c r="BM47" i="44"/>
  <c r="BL47" i="44"/>
  <c r="AW47" i="44"/>
  <c r="AV47" i="44"/>
  <c r="AG47" i="44"/>
  <c r="AF47" i="44"/>
  <c r="Q47" i="44"/>
  <c r="P47" i="44"/>
  <c r="CC46" i="44"/>
  <c r="CB46" i="44"/>
  <c r="BM46" i="44"/>
  <c r="BL46" i="44"/>
  <c r="AW46" i="44"/>
  <c r="AV46" i="44"/>
  <c r="AG46" i="44"/>
  <c r="AF46" i="44"/>
  <c r="Q46" i="44"/>
  <c r="CC45" i="44"/>
  <c r="CB45" i="44"/>
  <c r="BM45" i="44"/>
  <c r="BL45" i="44"/>
  <c r="AW45" i="44"/>
  <c r="AV45" i="44"/>
  <c r="AG45" i="44"/>
  <c r="AF45" i="44"/>
  <c r="Q45" i="44"/>
  <c r="P45" i="44"/>
  <c r="CC44" i="44"/>
  <c r="CB44" i="44"/>
  <c r="BM44" i="44"/>
  <c r="BL44" i="44"/>
  <c r="AW44" i="44"/>
  <c r="AV44" i="44"/>
  <c r="AG44" i="44"/>
  <c r="AF44" i="44"/>
  <c r="P44" i="44"/>
  <c r="CC43" i="44"/>
  <c r="CB43" i="44"/>
  <c r="BM43" i="44"/>
  <c r="BL43" i="44"/>
  <c r="AW43" i="44"/>
  <c r="AV43" i="44"/>
  <c r="AG43" i="44"/>
  <c r="AF43" i="44"/>
  <c r="Q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P41" i="44"/>
  <c r="CC40" i="44"/>
  <c r="CB40" i="44"/>
  <c r="BM40" i="44"/>
  <c r="BL40" i="44"/>
  <c r="AW40" i="44"/>
  <c r="AV40" i="44"/>
  <c r="AG40" i="44"/>
  <c r="AF40" i="44"/>
  <c r="Q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CC37" i="44"/>
  <c r="CB37" i="44"/>
  <c r="BM37" i="44"/>
  <c r="BL37" i="44"/>
  <c r="AW37" i="44"/>
  <c r="AV37" i="44"/>
  <c r="AG37" i="44"/>
  <c r="AF37" i="44"/>
  <c r="Q37" i="44"/>
  <c r="P37" i="44"/>
  <c r="CC36" i="44"/>
  <c r="CB36" i="44"/>
  <c r="BM36" i="44"/>
  <c r="BL36" i="44"/>
  <c r="AW36" i="44"/>
  <c r="AV36" i="44"/>
  <c r="AG36" i="44"/>
  <c r="AF36" i="44"/>
  <c r="Q36" i="44"/>
  <c r="P36" i="44"/>
  <c r="CC35" i="44"/>
  <c r="CB35" i="44"/>
  <c r="BM35" i="44"/>
  <c r="BL35" i="44"/>
  <c r="AW35" i="44"/>
  <c r="AV35" i="44"/>
  <c r="AG35" i="44"/>
  <c r="AF35" i="44"/>
  <c r="Q35" i="44"/>
  <c r="CC34" i="44"/>
  <c r="CB34" i="44"/>
  <c r="BM34" i="44"/>
  <c r="BL34" i="44"/>
  <c r="AW34" i="44"/>
  <c r="AV34" i="44"/>
  <c r="AG34" i="44"/>
  <c r="AF34" i="44"/>
  <c r="Q34" i="44"/>
  <c r="P34" i="44"/>
  <c r="CC33" i="44"/>
  <c r="CB33" i="44"/>
  <c r="BM33" i="44"/>
  <c r="BL33" i="44"/>
  <c r="AW33" i="44"/>
  <c r="AV33" i="44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CC29" i="44"/>
  <c r="CB29" i="44"/>
  <c r="BM29" i="44"/>
  <c r="BL29" i="44"/>
  <c r="AW29" i="44"/>
  <c r="AV29" i="44"/>
  <c r="AG29" i="44"/>
  <c r="AF29" i="44"/>
  <c r="Q29" i="44"/>
  <c r="P29" i="44"/>
  <c r="CC28" i="44"/>
  <c r="CB28" i="44"/>
  <c r="BM28" i="44"/>
  <c r="BL28" i="44"/>
  <c r="AW28" i="44"/>
  <c r="AV28" i="44"/>
  <c r="AG28" i="44"/>
  <c r="AF28" i="44"/>
  <c r="P28" i="44"/>
  <c r="CC27" i="44"/>
  <c r="CB27" i="44"/>
  <c r="BM27" i="44"/>
  <c r="BL27" i="44"/>
  <c r="AW27" i="44"/>
  <c r="AV27" i="44"/>
  <c r="AG27" i="44"/>
  <c r="AF27" i="44"/>
  <c r="Q27" i="44"/>
  <c r="CC26" i="44"/>
  <c r="CB26" i="44"/>
  <c r="BM26" i="44"/>
  <c r="BL26" i="44"/>
  <c r="AW26" i="44"/>
  <c r="AV26" i="44"/>
  <c r="AG26" i="44"/>
  <c r="AF26" i="44"/>
  <c r="Q26" i="44"/>
  <c r="P26" i="44"/>
  <c r="CC25" i="44"/>
  <c r="CB25" i="44"/>
  <c r="BM25" i="44"/>
  <c r="BL25" i="44"/>
  <c r="AW25" i="44"/>
  <c r="AV25" i="44"/>
  <c r="AG25" i="44"/>
  <c r="AF25" i="44"/>
  <c r="P25" i="44"/>
  <c r="CC24" i="44"/>
  <c r="CB24" i="44"/>
  <c r="BM24" i="44"/>
  <c r="BL24" i="44"/>
  <c r="AW24" i="44"/>
  <c r="AV24" i="44"/>
  <c r="AG24" i="44"/>
  <c r="AF24" i="44"/>
  <c r="Q24" i="44"/>
  <c r="P24" i="44"/>
  <c r="CC23" i="44"/>
  <c r="CB23" i="44"/>
  <c r="BM23" i="44"/>
  <c r="BL23" i="44"/>
  <c r="AW23" i="44"/>
  <c r="AV23" i="44"/>
  <c r="AG23" i="44"/>
  <c r="AF23" i="44"/>
  <c r="Q23" i="44"/>
  <c r="P23" i="44"/>
  <c r="CC22" i="44"/>
  <c r="CB22" i="44"/>
  <c r="BM22" i="44"/>
  <c r="BL22" i="44"/>
  <c r="AW22" i="44"/>
  <c r="AV22" i="44"/>
  <c r="AG22" i="44"/>
  <c r="AF22" i="44"/>
  <c r="Q22" i="44"/>
  <c r="CC21" i="44"/>
  <c r="CB21" i="44"/>
  <c r="BM21" i="44"/>
  <c r="BL21" i="44"/>
  <c r="AW21" i="44"/>
  <c r="AV21" i="44"/>
  <c r="AG21" i="44"/>
  <c r="AF21" i="44"/>
  <c r="Q21" i="44"/>
  <c r="P21" i="44"/>
  <c r="CC17" i="44"/>
  <c r="CB17" i="44"/>
  <c r="BM17" i="44"/>
  <c r="BL17" i="44"/>
  <c r="AW17" i="44"/>
  <c r="AV17" i="44"/>
  <c r="AG17" i="44"/>
  <c r="AF17" i="44"/>
  <c r="Q17" i="44"/>
  <c r="P17" i="44"/>
  <c r="CC16" i="44"/>
  <c r="CB16" i="44"/>
  <c r="BM16" i="44"/>
  <c r="BL16" i="44"/>
  <c r="AW16" i="44"/>
  <c r="AV16" i="44"/>
  <c r="AG16" i="44"/>
  <c r="AF16" i="44"/>
  <c r="Q16" i="44"/>
  <c r="P16" i="44"/>
  <c r="CC15" i="44"/>
  <c r="CB15" i="44"/>
  <c r="BM15" i="44"/>
  <c r="BL15" i="44"/>
  <c r="AW15" i="44"/>
  <c r="AV15" i="44"/>
  <c r="AG15" i="44"/>
  <c r="AF15" i="44"/>
  <c r="CC14" i="44"/>
  <c r="CB14" i="44"/>
  <c r="BM14" i="44"/>
  <c r="BL14" i="44"/>
  <c r="AW14" i="44"/>
  <c r="AV14" i="44"/>
  <c r="AG14" i="44"/>
  <c r="AF14" i="44"/>
  <c r="Q14" i="44"/>
  <c r="P14" i="44"/>
  <c r="CC13" i="44"/>
  <c r="CB13" i="44"/>
  <c r="BM13" i="44"/>
  <c r="BL13" i="44"/>
  <c r="AW13" i="44"/>
  <c r="AV13" i="44"/>
  <c r="AG13" i="44"/>
  <c r="AF13" i="44"/>
  <c r="Q13" i="44"/>
  <c r="P13" i="44"/>
  <c r="CC11" i="44"/>
  <c r="CB11" i="44"/>
  <c r="BM11" i="44"/>
  <c r="BL11" i="44"/>
  <c r="AW11" i="44"/>
  <c r="AV11" i="44"/>
  <c r="AG11" i="44"/>
  <c r="AF11" i="44"/>
  <c r="P11" i="44"/>
  <c r="CC10" i="44"/>
  <c r="CB10" i="44"/>
  <c r="BM10" i="44"/>
  <c r="BL10" i="44"/>
  <c r="AW10" i="44"/>
  <c r="AV10" i="44"/>
  <c r="AG10" i="44"/>
  <c r="AF10" i="44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3" i="52"/>
  <c r="AG64" i="52"/>
  <c r="BM115" i="44" l="1"/>
  <c r="AX48" i="44"/>
  <c r="AX36" i="44"/>
  <c r="AX68" i="44"/>
  <c r="AX77" i="44"/>
  <c r="AW115" i="44"/>
  <c r="BM113" i="44"/>
  <c r="CC113" i="44"/>
  <c r="R55" i="44"/>
  <c r="R37" i="44"/>
  <c r="AX55" i="44"/>
  <c r="AX67" i="44"/>
  <c r="AX73" i="44"/>
  <c r="AX83" i="44"/>
  <c r="AX111" i="44"/>
  <c r="BL121" i="44"/>
  <c r="AF113" i="44"/>
  <c r="AX91" i="44"/>
  <c r="AV113" i="44"/>
  <c r="AX24" i="44"/>
  <c r="AX44" i="44"/>
  <c r="CD80" i="44"/>
  <c r="CD94" i="44"/>
  <c r="CD57" i="44"/>
  <c r="AX34" i="44"/>
  <c r="AG113" i="44"/>
  <c r="R111" i="44"/>
  <c r="CD52" i="44"/>
  <c r="CD76" i="44"/>
  <c r="CD81" i="44"/>
  <c r="BN13" i="44"/>
  <c r="BN36" i="44"/>
  <c r="BN73" i="44"/>
  <c r="BN99" i="44"/>
  <c r="BN108" i="44"/>
  <c r="BN23" i="44"/>
  <c r="BL113" i="44"/>
  <c r="BN29" i="44"/>
  <c r="BN85" i="44"/>
  <c r="BN25" i="44"/>
  <c r="BN72" i="44"/>
  <c r="BN77" i="44"/>
  <c r="AX69" i="44"/>
  <c r="AX80" i="44"/>
  <c r="AH16" i="44"/>
  <c r="AH48" i="44"/>
  <c r="P115" i="44"/>
  <c r="R13" i="44"/>
  <c r="AH47" i="44"/>
  <c r="Q115" i="44"/>
  <c r="BN32" i="44"/>
  <c r="AH39" i="44"/>
  <c r="CD45" i="44"/>
  <c r="BN68" i="44"/>
  <c r="AX94" i="44"/>
  <c r="BN80" i="44"/>
  <c r="CD83" i="44"/>
  <c r="R23" i="44"/>
  <c r="BN30" i="44"/>
  <c r="CD38" i="44"/>
  <c r="CB115" i="44"/>
  <c r="CD67" i="44"/>
  <c r="CD72" i="44"/>
  <c r="CD82" i="44"/>
  <c r="CD97" i="44"/>
  <c r="CD13" i="44"/>
  <c r="BN9" i="44"/>
  <c r="BN81" i="44"/>
  <c r="BN49" i="44"/>
  <c r="BM119" i="44"/>
  <c r="BN61" i="44"/>
  <c r="BN14" i="44"/>
  <c r="BN42" i="44"/>
  <c r="AX23" i="44"/>
  <c r="AX38" i="44"/>
  <c r="AW123" i="44"/>
  <c r="AX95" i="44"/>
  <c r="AX43" i="44"/>
  <c r="AX11" i="44"/>
  <c r="AX39" i="44"/>
  <c r="AW119" i="44"/>
  <c r="AX72" i="44"/>
  <c r="AX21" i="44"/>
  <c r="AX26" i="44"/>
  <c r="AX107" i="44"/>
  <c r="AH43" i="44"/>
  <c r="AH88" i="44"/>
  <c r="AH28" i="44"/>
  <c r="AH84" i="44"/>
  <c r="R76" i="44"/>
  <c r="CC115" i="44"/>
  <c r="CD36" i="44"/>
  <c r="CD41" i="44"/>
  <c r="CD46" i="44"/>
  <c r="CD49" i="44"/>
  <c r="CD22" i="44"/>
  <c r="CD32" i="44"/>
  <c r="CD23" i="44"/>
  <c r="CD84" i="44"/>
  <c r="CB113" i="44"/>
  <c r="CD24" i="44"/>
  <c r="CD30" i="44"/>
  <c r="CD58" i="44"/>
  <c r="CD85" i="44"/>
  <c r="CC117" i="44"/>
  <c r="CD21" i="44"/>
  <c r="CD78" i="44"/>
  <c r="CD8" i="44"/>
  <c r="CD56" i="44"/>
  <c r="CD73" i="44"/>
  <c r="CD93" i="44"/>
  <c r="CC119" i="44"/>
  <c r="CD9" i="44"/>
  <c r="CD42" i="44"/>
  <c r="CD89" i="44"/>
  <c r="CD112" i="44"/>
  <c r="CB123" i="44"/>
  <c r="CD16" i="44"/>
  <c r="CD48" i="44"/>
  <c r="CD53" i="44"/>
  <c r="CD70" i="44"/>
  <c r="CC123" i="44"/>
  <c r="CD95" i="44"/>
  <c r="CC121" i="44"/>
  <c r="CB119" i="44"/>
  <c r="CD91" i="44"/>
  <c r="CB121" i="44"/>
  <c r="CD102" i="44"/>
  <c r="CB117" i="44"/>
  <c r="CD100" i="44"/>
  <c r="CD14" i="44"/>
  <c r="CD15" i="44"/>
  <c r="CD40" i="44"/>
  <c r="CD44" i="44"/>
  <c r="CD54" i="44"/>
  <c r="CD87" i="44"/>
  <c r="CD101" i="44"/>
  <c r="CD28" i="44"/>
  <c r="CD92" i="44"/>
  <c r="CD29" i="44"/>
  <c r="CD33" i="44"/>
  <c r="CD37" i="44"/>
  <c r="CD60" i="44"/>
  <c r="CD71" i="44"/>
  <c r="CD25" i="44"/>
  <c r="CD34" i="44"/>
  <c r="CD61" i="44"/>
  <c r="BN38" i="44"/>
  <c r="BN67" i="44"/>
  <c r="BN76" i="44"/>
  <c r="BN96" i="44"/>
  <c r="BN102" i="44"/>
  <c r="BL117" i="44"/>
  <c r="BN21" i="44"/>
  <c r="BN48" i="44"/>
  <c r="BN84" i="44"/>
  <c r="BN97" i="44"/>
  <c r="BM117" i="44"/>
  <c r="BN106" i="44"/>
  <c r="BN22" i="44"/>
  <c r="BN26" i="44"/>
  <c r="BN54" i="44"/>
  <c r="BN45" i="44"/>
  <c r="BN46" i="44"/>
  <c r="BN58" i="44"/>
  <c r="BL123" i="44"/>
  <c r="BN33" i="44"/>
  <c r="BN37" i="44"/>
  <c r="BN55" i="44"/>
  <c r="BM123" i="44"/>
  <c r="BN24" i="44"/>
  <c r="BN41" i="44"/>
  <c r="BN53" i="44"/>
  <c r="BN62" i="44"/>
  <c r="BN88" i="44"/>
  <c r="BL115" i="44"/>
  <c r="BM121" i="44"/>
  <c r="BN34" i="44"/>
  <c r="BN50" i="44"/>
  <c r="BN78" i="44"/>
  <c r="BN90" i="44"/>
  <c r="BN107" i="44"/>
  <c r="BN31" i="44"/>
  <c r="BN35" i="44"/>
  <c r="BN59" i="44"/>
  <c r="BN64" i="44"/>
  <c r="BN82" i="44"/>
  <c r="BN100" i="44"/>
  <c r="BN111" i="44"/>
  <c r="BN112" i="44"/>
  <c r="BN15" i="44"/>
  <c r="BN27" i="44"/>
  <c r="BN43" i="44"/>
  <c r="BN52" i="44"/>
  <c r="BN56" i="44"/>
  <c r="BL119" i="44"/>
  <c r="BN71" i="44"/>
  <c r="BN83" i="44"/>
  <c r="BN11" i="44"/>
  <c r="BN16" i="44"/>
  <c r="BN57" i="44"/>
  <c r="BN92" i="44"/>
  <c r="AX58" i="44"/>
  <c r="AX63" i="44"/>
  <c r="AX15" i="44"/>
  <c r="AX52" i="44"/>
  <c r="AX59" i="44"/>
  <c r="AV119" i="44"/>
  <c r="AV123" i="44"/>
  <c r="AX79" i="44"/>
  <c r="AX82" i="44"/>
  <c r="AX85" i="44"/>
  <c r="AX53" i="44"/>
  <c r="AW113" i="44"/>
  <c r="AX8" i="44"/>
  <c r="AX17" i="44"/>
  <c r="AX88" i="44"/>
  <c r="AW121" i="44"/>
  <c r="AV117" i="44"/>
  <c r="AX13" i="44"/>
  <c r="AX46" i="44"/>
  <c r="AX54" i="44"/>
  <c r="AX89" i="44"/>
  <c r="AX93" i="44"/>
  <c r="AW117" i="44"/>
  <c r="AX22" i="44"/>
  <c r="AX30" i="44"/>
  <c r="AX61" i="44"/>
  <c r="AX71" i="44"/>
  <c r="AX108" i="44"/>
  <c r="AX112" i="44"/>
  <c r="AX27" i="44"/>
  <c r="AX31" i="44"/>
  <c r="AX35" i="44"/>
  <c r="AX42" i="44"/>
  <c r="AX50" i="44"/>
  <c r="AX62" i="44"/>
  <c r="AX87" i="44"/>
  <c r="AX16" i="44"/>
  <c r="AX28" i="44"/>
  <c r="AX32" i="44"/>
  <c r="AX47" i="44"/>
  <c r="AX51" i="44"/>
  <c r="AX96" i="44"/>
  <c r="AX102" i="44"/>
  <c r="AV115" i="44"/>
  <c r="AV121" i="44"/>
  <c r="AX9" i="44"/>
  <c r="AX60" i="44"/>
  <c r="AX70" i="44"/>
  <c r="AX78" i="44"/>
  <c r="AX106" i="44"/>
  <c r="AH77" i="44"/>
  <c r="AF121" i="44"/>
  <c r="AH52" i="44"/>
  <c r="AH78" i="44"/>
  <c r="AH40" i="44"/>
  <c r="AH26" i="44"/>
  <c r="AH49" i="44"/>
  <c r="AH56" i="44"/>
  <c r="AG117" i="44"/>
  <c r="AF119" i="44"/>
  <c r="AF123" i="44"/>
  <c r="AH35" i="44"/>
  <c r="AH57" i="44"/>
  <c r="CH113" i="44"/>
  <c r="AH86" i="44"/>
  <c r="AH101" i="44"/>
  <c r="AH13" i="44"/>
  <c r="AH29" i="44"/>
  <c r="AH55" i="44"/>
  <c r="AH30" i="44"/>
  <c r="AH59" i="44"/>
  <c r="AH73" i="44"/>
  <c r="AH31" i="44"/>
  <c r="AH60" i="44"/>
  <c r="AG119" i="44"/>
  <c r="AG123" i="44"/>
  <c r="AH106" i="44"/>
  <c r="AH23" i="44"/>
  <c r="AH27" i="44"/>
  <c r="CF113" i="44"/>
  <c r="AH8" i="44"/>
  <c r="AF117" i="44"/>
  <c r="AG121" i="44"/>
  <c r="AH25" i="44"/>
  <c r="AH33" i="44"/>
  <c r="AH83" i="44"/>
  <c r="AH9" i="44"/>
  <c r="AH24" i="44"/>
  <c r="AH32" i="44"/>
  <c r="AH42" i="44"/>
  <c r="AH53" i="44"/>
  <c r="AH69" i="44"/>
  <c r="AH92" i="44"/>
  <c r="AH102" i="44"/>
  <c r="CJ71" i="44"/>
  <c r="AH14" i="44"/>
  <c r="AH36" i="44"/>
  <c r="AH50" i="44"/>
  <c r="AH67" i="44"/>
  <c r="AH70" i="44"/>
  <c r="AF115" i="44"/>
  <c r="AH51" i="44"/>
  <c r="AH71" i="44"/>
  <c r="AH76" i="44"/>
  <c r="AH79" i="44"/>
  <c r="AH82" i="44"/>
  <c r="AH99" i="44"/>
  <c r="AG115" i="44"/>
  <c r="AH11" i="44"/>
  <c r="AH44" i="44"/>
  <c r="AH90" i="44"/>
  <c r="CJ95" i="44"/>
  <c r="AH34" i="44"/>
  <c r="AH37" i="44"/>
  <c r="AH80" i="44"/>
  <c r="AH111" i="44"/>
  <c r="AH112" i="44"/>
  <c r="AH63" i="44"/>
  <c r="AH91" i="44"/>
  <c r="R21" i="44"/>
  <c r="R40" i="44"/>
  <c r="R48" i="44"/>
  <c r="R91" i="44"/>
  <c r="R53" i="44"/>
  <c r="CN113" i="44"/>
  <c r="CP95" i="44"/>
  <c r="CP108" i="44"/>
  <c r="CP89" i="44"/>
  <c r="Q8" i="44"/>
  <c r="R8" i="44" s="1"/>
  <c r="P22" i="44"/>
  <c r="R22" i="44" s="1"/>
  <c r="Q25" i="44"/>
  <c r="R25" i="44" s="1"/>
  <c r="Q28" i="44"/>
  <c r="R28" i="44" s="1"/>
  <c r="R47" i="44"/>
  <c r="Q119" i="44"/>
  <c r="P69" i="44"/>
  <c r="R69" i="44" s="1"/>
  <c r="Q79" i="44"/>
  <c r="R79" i="44" s="1"/>
  <c r="R88" i="44"/>
  <c r="Q95" i="44"/>
  <c r="R95" i="44" s="1"/>
  <c r="CP106" i="44"/>
  <c r="CO79" i="44"/>
  <c r="P72" i="44"/>
  <c r="R72" i="44" s="1"/>
  <c r="P112" i="44"/>
  <c r="P113" i="44" s="1"/>
  <c r="CM84" i="44"/>
  <c r="CP51" i="44"/>
  <c r="R29" i="44"/>
  <c r="R32" i="44"/>
  <c r="P35" i="44"/>
  <c r="R35" i="44" s="1"/>
  <c r="R56" i="44"/>
  <c r="P89" i="44"/>
  <c r="R89" i="44" s="1"/>
  <c r="Q92" i="44"/>
  <c r="R92" i="44" s="1"/>
  <c r="P121" i="44"/>
  <c r="Q106" i="44"/>
  <c r="R106" i="44" s="1"/>
  <c r="P103" i="44"/>
  <c r="CO76" i="44"/>
  <c r="CN74" i="44"/>
  <c r="CP60" i="44"/>
  <c r="CP52" i="44"/>
  <c r="CO44" i="44"/>
  <c r="CP36" i="44"/>
  <c r="CP11" i="44"/>
  <c r="P38" i="44"/>
  <c r="R38" i="44" s="1"/>
  <c r="Q41" i="44"/>
  <c r="R41" i="44" s="1"/>
  <c r="Q44" i="44"/>
  <c r="R44" i="44" s="1"/>
  <c r="P59" i="44"/>
  <c r="R59" i="44" s="1"/>
  <c r="P62" i="44"/>
  <c r="R62" i="44" s="1"/>
  <c r="Q67" i="44"/>
  <c r="R67" i="44" s="1"/>
  <c r="Q121" i="44"/>
  <c r="Q101" i="44"/>
  <c r="R101" i="44" s="1"/>
  <c r="CO87" i="44"/>
  <c r="Q60" i="44"/>
  <c r="R60" i="44" s="1"/>
  <c r="Q87" i="44"/>
  <c r="R87" i="44" s="1"/>
  <c r="CO92" i="44"/>
  <c r="CP86" i="44"/>
  <c r="CP78" i="44"/>
  <c r="CP46" i="44"/>
  <c r="CP30" i="44"/>
  <c r="Q70" i="44"/>
  <c r="R70" i="44" s="1"/>
  <c r="P123" i="44"/>
  <c r="P86" i="44"/>
  <c r="R86" i="44" s="1"/>
  <c r="P97" i="44"/>
  <c r="R97" i="44" s="1"/>
  <c r="R102" i="44"/>
  <c r="CO101" i="44"/>
  <c r="R14" i="44"/>
  <c r="P27" i="44"/>
  <c r="R27" i="44" s="1"/>
  <c r="P30" i="44"/>
  <c r="R30" i="44" s="1"/>
  <c r="R33" i="44"/>
  <c r="P51" i="44"/>
  <c r="R51" i="44" s="1"/>
  <c r="R57" i="44"/>
  <c r="Q123" i="44"/>
  <c r="P78" i="44"/>
  <c r="R78" i="44" s="1"/>
  <c r="P108" i="44"/>
  <c r="R108" i="44" s="1"/>
  <c r="R11" i="44"/>
  <c r="P46" i="44"/>
  <c r="R46" i="44" s="1"/>
  <c r="CL74" i="44"/>
  <c r="CP43" i="44"/>
  <c r="CP35" i="44"/>
  <c r="P15" i="44"/>
  <c r="R15" i="44" s="1"/>
  <c r="Q49" i="44"/>
  <c r="R49" i="44" s="1"/>
  <c r="Q52" i="44"/>
  <c r="R52" i="44" s="1"/>
  <c r="P119" i="44"/>
  <c r="Q117" i="44"/>
  <c r="Q112" i="44"/>
  <c r="Q113" i="44" s="1"/>
  <c r="R80" i="44"/>
  <c r="R93" i="44"/>
  <c r="R36" i="44"/>
  <c r="R63" i="44"/>
  <c r="R71" i="44"/>
  <c r="R64" i="44"/>
  <c r="R61" i="44"/>
  <c r="R24" i="44"/>
  <c r="CJ41" i="44"/>
  <c r="CJ35" i="44"/>
  <c r="R31" i="44"/>
  <c r="R39" i="44"/>
  <c r="R45" i="44"/>
  <c r="R107" i="44"/>
  <c r="R9" i="44"/>
  <c r="R54" i="44"/>
  <c r="R73" i="44"/>
  <c r="R77" i="44"/>
  <c r="CG68" i="44"/>
  <c r="R83" i="44"/>
  <c r="R84" i="44"/>
  <c r="R99" i="44"/>
  <c r="CP72" i="44"/>
  <c r="CP53" i="44"/>
  <c r="CP39" i="44"/>
  <c r="CD35" i="44"/>
  <c r="CD43" i="44"/>
  <c r="CD51" i="44"/>
  <c r="CD79" i="44"/>
  <c r="CD88" i="44"/>
  <c r="CD111" i="44"/>
  <c r="CJ33" i="44"/>
  <c r="CJ25" i="44"/>
  <c r="CJ23" i="44"/>
  <c r="CJ21" i="44"/>
  <c r="CJ15" i="44"/>
  <c r="CD59" i="44"/>
  <c r="CD68" i="44"/>
  <c r="CD77" i="44"/>
  <c r="CD106" i="44"/>
  <c r="CD17" i="44"/>
  <c r="CD26" i="44"/>
  <c r="CD74" i="44"/>
  <c r="CD86" i="44"/>
  <c r="CD90" i="44"/>
  <c r="CD39" i="44"/>
  <c r="CD55" i="44"/>
  <c r="CD62" i="44"/>
  <c r="CD64" i="44"/>
  <c r="CD69" i="44"/>
  <c r="CD107" i="44"/>
  <c r="CD10" i="44"/>
  <c r="CD27" i="44"/>
  <c r="CD50" i="44"/>
  <c r="CD108" i="44"/>
  <c r="BN93" i="44"/>
  <c r="BN39" i="44"/>
  <c r="BN51" i="44"/>
  <c r="BN91" i="44"/>
  <c r="BN94" i="44"/>
  <c r="BN101" i="44"/>
  <c r="CP61" i="44"/>
  <c r="BN10" i="44"/>
  <c r="BN40" i="44"/>
  <c r="BN47" i="44"/>
  <c r="BN69" i="44"/>
  <c r="BN95" i="44"/>
  <c r="CP82" i="44"/>
  <c r="CP58" i="44"/>
  <c r="CJ13" i="44"/>
  <c r="BN63" i="44"/>
  <c r="BN70" i="44"/>
  <c r="BN86" i="44"/>
  <c r="BN89" i="44"/>
  <c r="CJ111" i="44"/>
  <c r="CJ107" i="44"/>
  <c r="CJ72" i="44"/>
  <c r="CJ54" i="44"/>
  <c r="CJ46" i="44"/>
  <c r="CJ44" i="44"/>
  <c r="CJ42" i="44"/>
  <c r="CJ36" i="44"/>
  <c r="AX29" i="44"/>
  <c r="AX37" i="44"/>
  <c r="AX103" i="44"/>
  <c r="CP91" i="44"/>
  <c r="CP85" i="44"/>
  <c r="CJ14" i="44"/>
  <c r="AX10" i="44"/>
  <c r="AX33" i="44"/>
  <c r="AX56" i="44"/>
  <c r="AX97" i="44"/>
  <c r="AX101" i="44"/>
  <c r="CJ27" i="44"/>
  <c r="AX14" i="44"/>
  <c r="AX40" i="44"/>
  <c r="AX81" i="44"/>
  <c r="AX86" i="44"/>
  <c r="AX99" i="44"/>
  <c r="AX90" i="44"/>
  <c r="CJ9" i="44"/>
  <c r="AX45" i="44"/>
  <c r="AX49" i="44"/>
  <c r="AX100" i="44"/>
  <c r="CJ77" i="44"/>
  <c r="CP80" i="44"/>
  <c r="CJ69" i="44"/>
  <c r="CJ57" i="44"/>
  <c r="CJ55" i="44"/>
  <c r="CJ53" i="44"/>
  <c r="AH61" i="44"/>
  <c r="AH95" i="44"/>
  <c r="CG95" i="44"/>
  <c r="AH74" i="44"/>
  <c r="AH21" i="44"/>
  <c r="AH46" i="44"/>
  <c r="AH87" i="44"/>
  <c r="AH93" i="44"/>
  <c r="AH17" i="44"/>
  <c r="AH64" i="44"/>
  <c r="CJ70" i="44"/>
  <c r="CJ60" i="44"/>
  <c r="AH58" i="44"/>
  <c r="AH85" i="44"/>
  <c r="AH107" i="44"/>
  <c r="CO93" i="44"/>
  <c r="AH62" i="44"/>
  <c r="CP8" i="44"/>
  <c r="CP10" i="44" s="1"/>
  <c r="AH15" i="44"/>
  <c r="AH41" i="44"/>
  <c r="AH45" i="44"/>
  <c r="AH68" i="44"/>
  <c r="AH89" i="44"/>
  <c r="AH94" i="44"/>
  <c r="AH100" i="44"/>
  <c r="AH97" i="44"/>
  <c r="AH103" i="44"/>
  <c r="CJ39" i="44"/>
  <c r="CJ108" i="44"/>
  <c r="CG100" i="44"/>
  <c r="CJ93" i="44"/>
  <c r="CP71" i="44"/>
  <c r="CP48" i="44"/>
  <c r="CP38" i="44"/>
  <c r="CJ31" i="44"/>
  <c r="CJ29" i="44"/>
  <c r="R85" i="44"/>
  <c r="CF74" i="44"/>
  <c r="R26" i="44"/>
  <c r="R42" i="44"/>
  <c r="R58" i="44"/>
  <c r="R74" i="44"/>
  <c r="CJ37" i="44"/>
  <c r="CJ52" i="44"/>
  <c r="R81" i="44"/>
  <c r="R96" i="44"/>
  <c r="CJ43" i="44"/>
  <c r="CI99" i="44"/>
  <c r="R94" i="44"/>
  <c r="R100" i="44"/>
  <c r="R17" i="44"/>
  <c r="CH96" i="44"/>
  <c r="CJ61" i="44"/>
  <c r="CP49" i="44"/>
  <c r="CP47" i="44"/>
  <c r="CJ28" i="44"/>
  <c r="CJ45" i="44"/>
  <c r="CP100" i="44"/>
  <c r="CJ51" i="44"/>
  <c r="R34" i="44"/>
  <c r="R43" i="44"/>
  <c r="R50" i="44"/>
  <c r="R68" i="44"/>
  <c r="R82" i="44"/>
  <c r="R90" i="44"/>
  <c r="CJ8" i="44"/>
  <c r="CT8" i="44" s="1"/>
  <c r="AH96" i="44"/>
  <c r="BN103" i="44"/>
  <c r="CO100" i="44"/>
  <c r="CJ112" i="44"/>
  <c r="CJ99" i="44"/>
  <c r="CG92" i="44"/>
  <c r="CG90" i="44"/>
  <c r="CG88" i="44"/>
  <c r="CG86" i="44"/>
  <c r="CG84" i="44"/>
  <c r="CG82" i="44"/>
  <c r="CG80" i="44"/>
  <c r="CJ78" i="44"/>
  <c r="AH81" i="44"/>
  <c r="BN87" i="44"/>
  <c r="AX74" i="44"/>
  <c r="CP107" i="44"/>
  <c r="CO94" i="44"/>
  <c r="CO83" i="44"/>
  <c r="CG93" i="44"/>
  <c r="CP77" i="44"/>
  <c r="CJ100" i="44"/>
  <c r="CJ106" i="44"/>
  <c r="CO81" i="44"/>
  <c r="CG101" i="44"/>
  <c r="CP99" i="44"/>
  <c r="CG94" i="44"/>
  <c r="CG91" i="44"/>
  <c r="CO99" i="44"/>
  <c r="CO90" i="44"/>
  <c r="CO88" i="44"/>
  <c r="BN8" i="44"/>
  <c r="CD11" i="44"/>
  <c r="R16" i="44"/>
  <c r="AH22" i="44"/>
  <c r="AX25" i="44"/>
  <c r="BN28" i="44"/>
  <c r="CD31" i="44"/>
  <c r="AH38" i="44"/>
  <c r="AX41" i="44"/>
  <c r="BN44" i="44"/>
  <c r="CD47" i="44"/>
  <c r="AH54" i="44"/>
  <c r="AX57" i="44"/>
  <c r="BN60" i="44"/>
  <c r="CD63" i="44"/>
  <c r="AX64" i="44"/>
  <c r="AH72" i="44"/>
  <c r="AX76" i="44"/>
  <c r="BN79" i="44"/>
  <c r="AX84" i="44"/>
  <c r="AX92" i="44"/>
  <c r="CD99" i="44"/>
  <c r="AH108" i="44"/>
  <c r="CP63" i="44"/>
  <c r="CJ40" i="44"/>
  <c r="CJ11" i="44"/>
  <c r="AH10" i="44"/>
  <c r="BN17" i="44"/>
  <c r="CJ59" i="44"/>
  <c r="CP34" i="44"/>
  <c r="CJ24" i="44"/>
  <c r="CG89" i="44"/>
  <c r="CG87" i="44"/>
  <c r="CG85" i="44"/>
  <c r="CG83" i="44"/>
  <c r="CG81" i="44"/>
  <c r="CG79" i="44"/>
  <c r="CH17" i="44"/>
  <c r="CI17" i="44" s="1"/>
  <c r="CD96" i="44"/>
  <c r="CJ48" i="44"/>
  <c r="CO42" i="44"/>
  <c r="CF62" i="44"/>
  <c r="BN74" i="44"/>
  <c r="CD103" i="44"/>
  <c r="CJ58" i="44"/>
  <c r="CJ32" i="44"/>
  <c r="CP26" i="44"/>
  <c r="CJ16" i="44"/>
  <c r="R10" i="44"/>
  <c r="CG56" i="44"/>
  <c r="CP111" i="44"/>
  <c r="CG99" i="44"/>
  <c r="CO91" i="44"/>
  <c r="CO89" i="44"/>
  <c r="CO86" i="44"/>
  <c r="CO85" i="44"/>
  <c r="CO82" i="44"/>
  <c r="CO80" i="44"/>
  <c r="CO78" i="44"/>
  <c r="CO77" i="44"/>
  <c r="CI76" i="44"/>
  <c r="CG72" i="44"/>
  <c r="CO57" i="44"/>
  <c r="CG54" i="44"/>
  <c r="CG46" i="44"/>
  <c r="CO40" i="44"/>
  <c r="CP73" i="44"/>
  <c r="CG76" i="44"/>
  <c r="CJ76" i="44"/>
  <c r="CG63" i="44"/>
  <c r="CJ63" i="44"/>
  <c r="CP57" i="44"/>
  <c r="CP55" i="44"/>
  <c r="CI49" i="44"/>
  <c r="CH62" i="44"/>
  <c r="CO45" i="44"/>
  <c r="CJ30" i="44"/>
  <c r="CG30" i="44"/>
  <c r="CP24" i="44"/>
  <c r="CO24" i="44"/>
  <c r="CO46" i="44"/>
  <c r="CI95" i="44"/>
  <c r="CJ94" i="44"/>
  <c r="CG73" i="44"/>
  <c r="CI69" i="44"/>
  <c r="CJ49" i="44"/>
  <c r="CJ34" i="44"/>
  <c r="CG34" i="44"/>
  <c r="CF96" i="44"/>
  <c r="CI94" i="44"/>
  <c r="CI67" i="44"/>
  <c r="CH74" i="44"/>
  <c r="CO58" i="44"/>
  <c r="CO50" i="44"/>
  <c r="CO48" i="44"/>
  <c r="CG47" i="44"/>
  <c r="CJ47" i="44"/>
  <c r="CO41" i="44"/>
  <c r="CJ26" i="44"/>
  <c r="CG26" i="44"/>
  <c r="CO69" i="44"/>
  <c r="CJ101" i="44"/>
  <c r="CI93" i="44"/>
  <c r="CJ92" i="44"/>
  <c r="CJ91" i="44"/>
  <c r="CJ90" i="44"/>
  <c r="CJ89" i="44"/>
  <c r="CJ88" i="44"/>
  <c r="CJ87" i="44"/>
  <c r="CJ86" i="44"/>
  <c r="CJ85" i="44"/>
  <c r="CJ84" i="44"/>
  <c r="CJ83" i="44"/>
  <c r="CJ82" i="44"/>
  <c r="CJ81" i="44"/>
  <c r="CJ80" i="44"/>
  <c r="CJ79" i="44"/>
  <c r="CG77" i="44"/>
  <c r="CO72" i="44"/>
  <c r="CO68" i="44"/>
  <c r="CP68" i="44"/>
  <c r="CG67" i="44"/>
  <c r="CJ67" i="44"/>
  <c r="CO56" i="44"/>
  <c r="CO54" i="44"/>
  <c r="CI101" i="44"/>
  <c r="CI92" i="44"/>
  <c r="CI91" i="44"/>
  <c r="CI90" i="44"/>
  <c r="CI89" i="44"/>
  <c r="CI88" i="44"/>
  <c r="CI87" i="44"/>
  <c r="CI86" i="44"/>
  <c r="CI85" i="44"/>
  <c r="CI84" i="44"/>
  <c r="CI83" i="44"/>
  <c r="CI82" i="44"/>
  <c r="CI81" i="44"/>
  <c r="CI80" i="44"/>
  <c r="CI79" i="44"/>
  <c r="CI78" i="44"/>
  <c r="CI70" i="44"/>
  <c r="CG60" i="44"/>
  <c r="CG52" i="44"/>
  <c r="CI50" i="44"/>
  <c r="CJ50" i="44"/>
  <c r="CI43" i="44"/>
  <c r="CJ38" i="44"/>
  <c r="CG38" i="44"/>
  <c r="CP32" i="44"/>
  <c r="CO32" i="44"/>
  <c r="CJ22" i="44"/>
  <c r="CG22" i="44"/>
  <c r="CG58" i="44"/>
  <c r="CG40" i="44"/>
  <c r="CG50" i="44"/>
  <c r="CI100" i="44"/>
  <c r="CP93" i="44"/>
  <c r="CG78" i="44"/>
  <c r="CG70" i="44"/>
  <c r="CI68" i="44"/>
  <c r="CJ68" i="44"/>
  <c r="CG48" i="44"/>
  <c r="CP83" i="44"/>
  <c r="CO73" i="44"/>
  <c r="CI63" i="44"/>
  <c r="CG61" i="44"/>
  <c r="CO55" i="44"/>
  <c r="CI48" i="44"/>
  <c r="CI47" i="44"/>
  <c r="CO59" i="44"/>
  <c r="CI52" i="44"/>
  <c r="CI51" i="44"/>
  <c r="CG49" i="44"/>
  <c r="CI44" i="44"/>
  <c r="CG43" i="44"/>
  <c r="CI40" i="44"/>
  <c r="CI39" i="44"/>
  <c r="CO37" i="44"/>
  <c r="CI35" i="44"/>
  <c r="CO33" i="44"/>
  <c r="CI31" i="44"/>
  <c r="CO29" i="44"/>
  <c r="CI27" i="44"/>
  <c r="CO25" i="44"/>
  <c r="CI23" i="44"/>
  <c r="CO21" i="44"/>
  <c r="CJ73" i="44"/>
  <c r="CI72" i="44"/>
  <c r="CI71" i="44"/>
  <c r="CG69" i="44"/>
  <c r="CO61" i="44"/>
  <c r="CJ56" i="44"/>
  <c r="CI54" i="44"/>
  <c r="CI53" i="44"/>
  <c r="CG51" i="44"/>
  <c r="CG44" i="44"/>
  <c r="CG39" i="44"/>
  <c r="CI36" i="44"/>
  <c r="CG35" i="44"/>
  <c r="CI32" i="44"/>
  <c r="CG31" i="44"/>
  <c r="CI28" i="44"/>
  <c r="CG27" i="44"/>
  <c r="CI24" i="44"/>
  <c r="CG23" i="44"/>
  <c r="CF17" i="44"/>
  <c r="CP90" i="44"/>
  <c r="CP88" i="44"/>
  <c r="CI77" i="44"/>
  <c r="CI73" i="44"/>
  <c r="CG71" i="44"/>
  <c r="CP67" i="44"/>
  <c r="CO63" i="44"/>
  <c r="CI56" i="44"/>
  <c r="CI55" i="44"/>
  <c r="CG53" i="44"/>
  <c r="CP50" i="44"/>
  <c r="CO47" i="44"/>
  <c r="CO38" i="44"/>
  <c r="CG36" i="44"/>
  <c r="CO34" i="44"/>
  <c r="CG32" i="44"/>
  <c r="CO30" i="44"/>
  <c r="CG28" i="44"/>
  <c r="CO26" i="44"/>
  <c r="CG24" i="44"/>
  <c r="CO22" i="44"/>
  <c r="CO67" i="44"/>
  <c r="CI58" i="44"/>
  <c r="CI57" i="44"/>
  <c r="CG55" i="44"/>
  <c r="CO49" i="44"/>
  <c r="CI45" i="44"/>
  <c r="CO43" i="44"/>
  <c r="CI41" i="44"/>
  <c r="CI60" i="44"/>
  <c r="CI59" i="44"/>
  <c r="CG57" i="44"/>
  <c r="CO51" i="44"/>
  <c r="CI46" i="44"/>
  <c r="CG45" i="44"/>
  <c r="CI42" i="44"/>
  <c r="CG41" i="44"/>
  <c r="CO39" i="44"/>
  <c r="CI37" i="44"/>
  <c r="CO35" i="44"/>
  <c r="CI33" i="44"/>
  <c r="CO31" i="44"/>
  <c r="CI29" i="44"/>
  <c r="CO27" i="44"/>
  <c r="CI25" i="44"/>
  <c r="CO23" i="44"/>
  <c r="CI21" i="44"/>
  <c r="CO71" i="44"/>
  <c r="CI61" i="44"/>
  <c r="CG59" i="44"/>
  <c r="CP56" i="44"/>
  <c r="CO53" i="44"/>
  <c r="CG42" i="44"/>
  <c r="CI38" i="44"/>
  <c r="CG37" i="44"/>
  <c r="CI34" i="44"/>
  <c r="CG33" i="44"/>
  <c r="CI30" i="44"/>
  <c r="CG29" i="44"/>
  <c r="CI26" i="44"/>
  <c r="CG25" i="44"/>
  <c r="CI22" i="44"/>
  <c r="CG21" i="44"/>
  <c r="CP42" i="44"/>
  <c r="CP40" i="44"/>
  <c r="CP45" i="44"/>
  <c r="CP41" i="44"/>
  <c r="CP37" i="44"/>
  <c r="CP33" i="44"/>
  <c r="CP31" i="44"/>
  <c r="CP29" i="44"/>
  <c r="CP25" i="44"/>
  <c r="CP23" i="44"/>
  <c r="CP21" i="44"/>
  <c r="BN115" i="44" l="1"/>
  <c r="CJ10" i="44"/>
  <c r="CJ113" i="44" s="1"/>
  <c r="AX119" i="44"/>
  <c r="R112" i="44"/>
  <c r="CD115" i="44"/>
  <c r="AX117" i="44"/>
  <c r="BN113" i="44"/>
  <c r="AX121" i="44"/>
  <c r="CM57" i="44"/>
  <c r="CK47" i="44"/>
  <c r="CM54" i="44"/>
  <c r="CM50" i="44"/>
  <c r="CM67" i="44"/>
  <c r="CP87" i="44"/>
  <c r="CM22" i="44"/>
  <c r="CO52" i="44"/>
  <c r="CM27" i="44"/>
  <c r="CM30" i="44"/>
  <c r="CD119" i="44"/>
  <c r="CD113" i="44"/>
  <c r="CD121" i="44"/>
  <c r="CD117" i="44"/>
  <c r="CK84" i="44"/>
  <c r="CK92" i="44"/>
  <c r="CD123" i="44"/>
  <c r="BN117" i="44"/>
  <c r="CP44" i="44"/>
  <c r="BN123" i="44"/>
  <c r="BN119" i="44"/>
  <c r="BN121" i="44"/>
  <c r="CN17" i="44"/>
  <c r="CO17" i="44" s="1"/>
  <c r="AX123" i="44"/>
  <c r="CP79" i="44"/>
  <c r="AX115" i="44"/>
  <c r="AX113" i="44"/>
  <c r="CF121" i="44"/>
  <c r="CP70" i="44"/>
  <c r="CO70" i="44"/>
  <c r="CP69" i="44"/>
  <c r="CP76" i="44"/>
  <c r="CK85" i="44"/>
  <c r="CK73" i="44"/>
  <c r="CK38" i="44"/>
  <c r="CK71" i="44"/>
  <c r="CK35" i="44"/>
  <c r="AH119" i="44"/>
  <c r="CG74" i="44"/>
  <c r="CF123" i="44"/>
  <c r="AH113" i="44"/>
  <c r="CI96" i="44"/>
  <c r="CH121" i="44"/>
  <c r="CH123" i="44"/>
  <c r="CK30" i="44"/>
  <c r="AH121" i="44"/>
  <c r="AH117" i="44"/>
  <c r="AH123" i="44"/>
  <c r="AH115" i="44"/>
  <c r="CM31" i="44"/>
  <c r="CM21" i="44"/>
  <c r="CM58" i="44"/>
  <c r="CM24" i="44"/>
  <c r="CP54" i="44"/>
  <c r="CM40" i="44"/>
  <c r="CM88" i="44"/>
  <c r="CM101" i="44"/>
  <c r="CM100" i="44"/>
  <c r="CM41" i="44"/>
  <c r="CM93" i="44"/>
  <c r="CM68" i="44"/>
  <c r="CM25" i="44"/>
  <c r="CM79" i="44"/>
  <c r="CP101" i="44"/>
  <c r="CP27" i="44"/>
  <c r="CM34" i="44"/>
  <c r="CM45" i="44"/>
  <c r="CO95" i="44"/>
  <c r="R115" i="44"/>
  <c r="CM39" i="44"/>
  <c r="CM33" i="44"/>
  <c r="CM32" i="44"/>
  <c r="CM70" i="44"/>
  <c r="CM76" i="44"/>
  <c r="CM73" i="44"/>
  <c r="CM44" i="44"/>
  <c r="CM90" i="44"/>
  <c r="CM43" i="44"/>
  <c r="CM71" i="44"/>
  <c r="CM55" i="44"/>
  <c r="CM51" i="44"/>
  <c r="CM42" i="44"/>
  <c r="CM63" i="44"/>
  <c r="CM37" i="44"/>
  <c r="CM36" i="44"/>
  <c r="CM52" i="44"/>
  <c r="CM78" i="44"/>
  <c r="CM83" i="44"/>
  <c r="CP22" i="44"/>
  <c r="CP112" i="44"/>
  <c r="CQ73" i="44" s="1"/>
  <c r="CM59" i="44"/>
  <c r="CM23" i="44"/>
  <c r="CM26" i="44"/>
  <c r="CM48" i="44"/>
  <c r="CM60" i="44"/>
  <c r="CM53" i="44"/>
  <c r="CM80" i="44"/>
  <c r="CM72" i="44"/>
  <c r="CM85" i="44"/>
  <c r="CM95" i="44"/>
  <c r="CM77" i="44"/>
  <c r="CM86" i="44"/>
  <c r="CM89" i="44"/>
  <c r="CM38" i="44"/>
  <c r="CM49" i="44"/>
  <c r="CM61" i="44"/>
  <c r="CM29" i="44"/>
  <c r="CM28" i="44"/>
  <c r="CM82" i="44"/>
  <c r="CM87" i="44"/>
  <c r="CM91" i="44"/>
  <c r="CM92" i="44"/>
  <c r="CM99" i="44"/>
  <c r="CM94" i="44"/>
  <c r="CM35" i="44"/>
  <c r="CM47" i="44"/>
  <c r="CM46" i="44"/>
  <c r="CM56" i="44"/>
  <c r="CO60" i="44"/>
  <c r="CL113" i="44"/>
  <c r="CN62" i="44"/>
  <c r="CN64" i="44" s="1"/>
  <c r="CL96" i="44"/>
  <c r="CL97" i="44" s="1"/>
  <c r="CM97" i="44" s="1"/>
  <c r="CN96" i="44"/>
  <c r="CO84" i="44"/>
  <c r="CP28" i="44"/>
  <c r="CP92" i="44"/>
  <c r="CP84" i="44"/>
  <c r="CP94" i="44"/>
  <c r="CP59" i="44"/>
  <c r="CM81" i="44"/>
  <c r="R113" i="44"/>
  <c r="CM69" i="44"/>
  <c r="CP81" i="44"/>
  <c r="CO36" i="44"/>
  <c r="CL62" i="44"/>
  <c r="CM62" i="44" s="1"/>
  <c r="R103" i="44"/>
  <c r="R117" i="44" s="1"/>
  <c r="P117" i="44"/>
  <c r="CO28" i="44"/>
  <c r="R123" i="44"/>
  <c r="CO74" i="44"/>
  <c r="R121" i="44"/>
  <c r="R119" i="44"/>
  <c r="CJ74" i="44"/>
  <c r="CK74" i="44" s="1"/>
  <c r="CP17" i="44"/>
  <c r="CK56" i="44"/>
  <c r="CK37" i="44"/>
  <c r="CK27" i="44"/>
  <c r="CK44" i="44"/>
  <c r="CK93" i="44"/>
  <c r="CK46" i="44"/>
  <c r="CK25" i="44"/>
  <c r="CK72" i="44"/>
  <c r="CK41" i="44"/>
  <c r="CK60" i="44"/>
  <c r="CK86" i="44"/>
  <c r="CK26" i="44"/>
  <c r="CK33" i="44"/>
  <c r="CK63" i="44"/>
  <c r="CK32" i="44"/>
  <c r="CK36" i="44"/>
  <c r="CK67" i="44"/>
  <c r="CK79" i="44"/>
  <c r="CK87" i="44"/>
  <c r="CK101" i="44"/>
  <c r="CK31" i="44"/>
  <c r="CK49" i="44"/>
  <c r="CK40" i="44"/>
  <c r="CK42" i="44"/>
  <c r="CK22" i="44"/>
  <c r="CK50" i="44"/>
  <c r="CK77" i="44"/>
  <c r="CK80" i="44"/>
  <c r="CK88" i="44"/>
  <c r="CK52" i="44"/>
  <c r="CK76" i="44"/>
  <c r="CK51" i="44"/>
  <c r="CK29" i="44"/>
  <c r="CK81" i="44"/>
  <c r="CK89" i="44"/>
  <c r="CK55" i="44"/>
  <c r="CK28" i="44"/>
  <c r="CK58" i="44"/>
  <c r="CK43" i="44"/>
  <c r="CK82" i="44"/>
  <c r="CK90" i="44"/>
  <c r="CK57" i="44"/>
  <c r="CK94" i="44"/>
  <c r="CK54" i="44"/>
  <c r="CK68" i="44"/>
  <c r="CK70" i="44"/>
  <c r="CK83" i="44"/>
  <c r="CK91" i="44"/>
  <c r="CK45" i="44"/>
  <c r="CK34" i="44"/>
  <c r="CK21" i="44"/>
  <c r="CL17" i="44"/>
  <c r="CK61" i="44"/>
  <c r="CK78" i="44"/>
  <c r="CK99" i="44"/>
  <c r="CK24" i="44"/>
  <c r="CK100" i="44"/>
  <c r="CK53" i="44"/>
  <c r="CJ62" i="44"/>
  <c r="CK62" i="44" s="1"/>
  <c r="CK59" i="44"/>
  <c r="CK95" i="44"/>
  <c r="CK39" i="44"/>
  <c r="CK48" i="44"/>
  <c r="CK69" i="44"/>
  <c r="CK23" i="44"/>
  <c r="CG62" i="44"/>
  <c r="CF64" i="44"/>
  <c r="CF119" i="44" s="1"/>
  <c r="CM74" i="44"/>
  <c r="CG96" i="44"/>
  <c r="CF97" i="44"/>
  <c r="CJ96" i="44"/>
  <c r="CI62" i="44"/>
  <c r="CH64" i="44"/>
  <c r="CH119" i="44" s="1"/>
  <c r="CJ17" i="44"/>
  <c r="CG17" i="44"/>
  <c r="CI74" i="44"/>
  <c r="CH97" i="44"/>
  <c r="CI97" i="44" s="1"/>
  <c r="CL64" i="44" l="1"/>
  <c r="CL119" i="44" s="1"/>
  <c r="CP74" i="44"/>
  <c r="CP123" i="44" s="1"/>
  <c r="CN121" i="44"/>
  <c r="CN123" i="44"/>
  <c r="CN119" i="44"/>
  <c r="CQ27" i="44"/>
  <c r="CQ63" i="44"/>
  <c r="CO62" i="44"/>
  <c r="CO96" i="44"/>
  <c r="CJ123" i="44"/>
  <c r="CJ121" i="44"/>
  <c r="CQ80" i="44"/>
  <c r="CQ50" i="44"/>
  <c r="CQ76" i="44"/>
  <c r="CQ79" i="44"/>
  <c r="CQ95" i="44"/>
  <c r="CQ93" i="44"/>
  <c r="CQ101" i="44"/>
  <c r="CQ53" i="44"/>
  <c r="CQ67" i="44"/>
  <c r="CQ57" i="44"/>
  <c r="CQ68" i="44"/>
  <c r="CQ41" i="44"/>
  <c r="CQ54" i="44"/>
  <c r="CQ35" i="44"/>
  <c r="CQ88" i="44"/>
  <c r="CQ23" i="44"/>
  <c r="CQ44" i="44"/>
  <c r="CQ83" i="44"/>
  <c r="CQ58" i="44"/>
  <c r="CQ71" i="44"/>
  <c r="CQ89" i="44"/>
  <c r="CQ90" i="44"/>
  <c r="CQ55" i="44"/>
  <c r="CQ85" i="44"/>
  <c r="CQ72" i="44"/>
  <c r="CQ39" i="44"/>
  <c r="CQ22" i="44"/>
  <c r="CQ82" i="44"/>
  <c r="CQ21" i="44"/>
  <c r="CQ40" i="44"/>
  <c r="CQ24" i="44"/>
  <c r="CQ30" i="44"/>
  <c r="CQ46" i="44"/>
  <c r="CQ42" i="44"/>
  <c r="CQ91" i="44"/>
  <c r="CQ49" i="44"/>
  <c r="CQ52" i="44"/>
  <c r="CQ45" i="44"/>
  <c r="CQ69" i="44"/>
  <c r="CQ100" i="44"/>
  <c r="CQ77" i="44"/>
  <c r="CQ31" i="44"/>
  <c r="CQ38" i="44"/>
  <c r="CQ59" i="44"/>
  <c r="CQ34" i="44"/>
  <c r="CQ87" i="44"/>
  <c r="CQ78" i="44"/>
  <c r="CQ70" i="44"/>
  <c r="CQ43" i="44"/>
  <c r="CQ28" i="44"/>
  <c r="CQ47" i="44"/>
  <c r="CQ36" i="44"/>
  <c r="CQ56" i="44"/>
  <c r="CQ48" i="44"/>
  <c r="CQ81" i="44"/>
  <c r="CQ33" i="44"/>
  <c r="CQ60" i="44"/>
  <c r="CQ86" i="44"/>
  <c r="CQ37" i="44"/>
  <c r="CQ26" i="44"/>
  <c r="CQ84" i="44"/>
  <c r="CP113" i="44"/>
  <c r="CQ94" i="44"/>
  <c r="CQ17" i="44"/>
  <c r="CQ92" i="44"/>
  <c r="CQ51" i="44"/>
  <c r="CQ25" i="44"/>
  <c r="CQ61" i="44"/>
  <c r="CQ99" i="44"/>
  <c r="CQ32" i="44"/>
  <c r="CQ29" i="44"/>
  <c r="CN97" i="44"/>
  <c r="CO97" i="44" s="1"/>
  <c r="CL121" i="44"/>
  <c r="CP62" i="44"/>
  <c r="CP64" i="44" s="1"/>
  <c r="CP119" i="44" s="1"/>
  <c r="CM96" i="44"/>
  <c r="CP96" i="44"/>
  <c r="CP121" i="44" s="1"/>
  <c r="CL123" i="44"/>
  <c r="CM17" i="44"/>
  <c r="CG64" i="44"/>
  <c r="CF102" i="44"/>
  <c r="CJ64" i="44"/>
  <c r="CK17" i="44"/>
  <c r="CO64" i="44"/>
  <c r="CK96" i="44"/>
  <c r="CJ97" i="44"/>
  <c r="CK97" i="44" s="1"/>
  <c r="CG97" i="44"/>
  <c r="CI64" i="44"/>
  <c r="CH102" i="44"/>
  <c r="CL102" i="44" l="1"/>
  <c r="CM102" i="44" s="1"/>
  <c r="CQ74" i="44"/>
  <c r="CM64" i="44"/>
  <c r="CQ62" i="44"/>
  <c r="CK64" i="44"/>
  <c r="CJ119" i="44"/>
  <c r="CN102" i="44"/>
  <c r="CO102" i="44" s="1"/>
  <c r="CQ96" i="44"/>
  <c r="CP97" i="44"/>
  <c r="CQ97" i="44" s="1"/>
  <c r="CG102" i="44"/>
  <c r="CF103" i="44"/>
  <c r="CI102" i="44"/>
  <c r="CH103" i="44"/>
  <c r="CJ102" i="44"/>
  <c r="CQ64" i="44"/>
  <c r="CL103" i="44" l="1"/>
  <c r="CM103" i="44" s="1"/>
  <c r="CF117" i="44"/>
  <c r="CF115" i="44"/>
  <c r="CH117" i="44"/>
  <c r="CH115" i="44"/>
  <c r="CN103" i="44"/>
  <c r="CO103" i="44" s="1"/>
  <c r="CP102" i="44"/>
  <c r="CP103" i="44" s="1"/>
  <c r="CG103" i="44"/>
  <c r="CK102" i="44"/>
  <c r="CJ103" i="44"/>
  <c r="CI103" i="44"/>
  <c r="H8" i="53"/>
  <c r="CL115" i="44" l="1"/>
  <c r="CL117" i="44"/>
  <c r="CN115" i="44"/>
  <c r="CN117" i="44"/>
  <c r="CQ102" i="44"/>
  <c r="CJ117" i="44"/>
  <c r="CJ115" i="44"/>
  <c r="CP115" i="44"/>
  <c r="CP117" i="44"/>
  <c r="CK103" i="44"/>
  <c r="CQ103" i="44"/>
  <c r="BC101" i="53" l="1"/>
  <c r="BC100" i="53"/>
  <c r="BC99" i="53"/>
  <c r="BC95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3" i="53"/>
  <c r="BC72" i="53"/>
  <c r="BC71" i="53"/>
  <c r="BC70" i="53"/>
  <c r="BC69" i="53"/>
  <c r="BC68" i="53"/>
  <c r="BC67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A101" i="53"/>
  <c r="BA100" i="53"/>
  <c r="BA99" i="53"/>
  <c r="BA95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3" i="53"/>
  <c r="BA72" i="53"/>
  <c r="BA71" i="53"/>
  <c r="BA70" i="53"/>
  <c r="BA69" i="53"/>
  <c r="BA68" i="53"/>
  <c r="BA67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W69" i="53"/>
  <c r="W72" i="53"/>
  <c r="X71" i="53"/>
  <c r="X70" i="53"/>
  <c r="U67" i="53"/>
  <c r="W70" i="53"/>
  <c r="U71" i="53"/>
  <c r="W71" i="53"/>
  <c r="X73" i="53"/>
  <c r="W73" i="53"/>
  <c r="T62" i="53"/>
  <c r="U68" i="53" l="1"/>
  <c r="X68" i="53"/>
  <c r="W67" i="53"/>
  <c r="W68" i="53"/>
  <c r="X69" i="53"/>
  <c r="X67" i="53"/>
  <c r="X72" i="53"/>
  <c r="U72" i="53"/>
  <c r="U70" i="53"/>
  <c r="U73" i="53"/>
  <c r="U69" i="53"/>
  <c r="CC112" i="56" l="1"/>
  <c r="CB112" i="56"/>
  <c r="BM112" i="56"/>
  <c r="BL112" i="56"/>
  <c r="AW112" i="56"/>
  <c r="AV112" i="56"/>
  <c r="AG112" i="56"/>
  <c r="AF112" i="56"/>
  <c r="Q112" i="56"/>
  <c r="P112" i="56"/>
  <c r="CC111" i="56"/>
  <c r="CB111" i="56"/>
  <c r="BM111" i="56"/>
  <c r="BL111" i="56"/>
  <c r="AW111" i="56"/>
  <c r="AV111" i="56"/>
  <c r="AG111" i="56"/>
  <c r="AF111" i="56"/>
  <c r="Q111" i="56"/>
  <c r="P111" i="56"/>
  <c r="CC108" i="56"/>
  <c r="CB108" i="56"/>
  <c r="BM108" i="56"/>
  <c r="BL108" i="56"/>
  <c r="AW108" i="56"/>
  <c r="AV108" i="56"/>
  <c r="AG108" i="56"/>
  <c r="AF108" i="56"/>
  <c r="Q108" i="56"/>
  <c r="P108" i="56"/>
  <c r="CC107" i="56"/>
  <c r="CB107" i="56"/>
  <c r="BM107" i="56"/>
  <c r="BL107" i="56"/>
  <c r="AW107" i="56"/>
  <c r="AV107" i="56"/>
  <c r="AG107" i="56"/>
  <c r="AF107" i="56"/>
  <c r="Q107" i="56"/>
  <c r="P107" i="56"/>
  <c r="CC106" i="56"/>
  <c r="CB106" i="56"/>
  <c r="BM106" i="56"/>
  <c r="BL106" i="56"/>
  <c r="AW106" i="56"/>
  <c r="AV106" i="56"/>
  <c r="AG106" i="56"/>
  <c r="AF106" i="56"/>
  <c r="Q106" i="56"/>
  <c r="P106" i="56"/>
  <c r="CC103" i="56"/>
  <c r="CB103" i="56"/>
  <c r="BM103" i="56"/>
  <c r="BL103" i="56"/>
  <c r="AW103" i="56"/>
  <c r="AV103" i="56"/>
  <c r="AG103" i="56"/>
  <c r="AF103" i="56"/>
  <c r="Q103" i="56"/>
  <c r="P103" i="56"/>
  <c r="CC102" i="56"/>
  <c r="CB102" i="56"/>
  <c r="BM102" i="56"/>
  <c r="BL102" i="56"/>
  <c r="AW102" i="56"/>
  <c r="AV102" i="56"/>
  <c r="AG102" i="56"/>
  <c r="AF102" i="56"/>
  <c r="Q102" i="56"/>
  <c r="P102" i="56"/>
  <c r="CI101" i="56"/>
  <c r="CC101" i="56"/>
  <c r="CB101" i="56"/>
  <c r="BM101" i="56"/>
  <c r="BL101" i="56"/>
  <c r="AW101" i="56"/>
  <c r="AV101" i="56"/>
  <c r="AG101" i="56"/>
  <c r="AF101" i="56"/>
  <c r="Q101" i="56"/>
  <c r="P101" i="56"/>
  <c r="CC100" i="56"/>
  <c r="CB100" i="56"/>
  <c r="BM100" i="56"/>
  <c r="BL100" i="56"/>
  <c r="AW100" i="56"/>
  <c r="AV100" i="56"/>
  <c r="AG100" i="56"/>
  <c r="AF100" i="56"/>
  <c r="Q100" i="56"/>
  <c r="P100" i="56"/>
  <c r="CI99" i="56"/>
  <c r="CC99" i="56"/>
  <c r="CB99" i="56"/>
  <c r="BM99" i="56"/>
  <c r="BL99" i="56"/>
  <c r="AW99" i="56"/>
  <c r="AV99" i="56"/>
  <c r="AG99" i="56"/>
  <c r="AF99" i="56"/>
  <c r="Q99" i="56"/>
  <c r="P99" i="56"/>
  <c r="CC97" i="56"/>
  <c r="CB97" i="56"/>
  <c r="BM97" i="56"/>
  <c r="BL97" i="56"/>
  <c r="AW97" i="56"/>
  <c r="AV97" i="56"/>
  <c r="AG97" i="56"/>
  <c r="AF97" i="56"/>
  <c r="Q97" i="56"/>
  <c r="P97" i="56"/>
  <c r="CC96" i="56"/>
  <c r="CB96" i="56"/>
  <c r="BM96" i="56"/>
  <c r="BL96" i="56"/>
  <c r="AW96" i="56"/>
  <c r="AV96" i="56"/>
  <c r="AG96" i="56"/>
  <c r="AF96" i="56"/>
  <c r="Q96" i="56"/>
  <c r="P96" i="56"/>
  <c r="CI95" i="56"/>
  <c r="CC95" i="56"/>
  <c r="CB95" i="56"/>
  <c r="BM95" i="56"/>
  <c r="BL95" i="56"/>
  <c r="AW95" i="56"/>
  <c r="AV95" i="56"/>
  <c r="AG95" i="56"/>
  <c r="AF95" i="56"/>
  <c r="Q95" i="56"/>
  <c r="P95" i="56"/>
  <c r="CG94" i="56"/>
  <c r="CC94" i="56"/>
  <c r="CB94" i="56"/>
  <c r="BM94" i="56"/>
  <c r="BL94" i="56"/>
  <c r="AW94" i="56"/>
  <c r="AV94" i="56"/>
  <c r="AG94" i="56"/>
  <c r="AF94" i="56"/>
  <c r="Q94" i="56"/>
  <c r="P94" i="56"/>
  <c r="CI93" i="56"/>
  <c r="CC93" i="56"/>
  <c r="CB93" i="56"/>
  <c r="BM93" i="56"/>
  <c r="BL93" i="56"/>
  <c r="AW93" i="56"/>
  <c r="AV93" i="56"/>
  <c r="AG93" i="56"/>
  <c r="AF93" i="56"/>
  <c r="Q93" i="56"/>
  <c r="P93" i="56"/>
  <c r="CC92" i="56"/>
  <c r="CB92" i="56"/>
  <c r="BM92" i="56"/>
  <c r="BL92" i="56"/>
  <c r="AW92" i="56"/>
  <c r="AV92" i="56"/>
  <c r="AG92" i="56"/>
  <c r="AF92" i="56"/>
  <c r="Q92" i="56"/>
  <c r="P92" i="56"/>
  <c r="CI91" i="56"/>
  <c r="CC91" i="56"/>
  <c r="CB91" i="56"/>
  <c r="BM91" i="56"/>
  <c r="BL91" i="56"/>
  <c r="AW91" i="56"/>
  <c r="AV91" i="56"/>
  <c r="AG91" i="56"/>
  <c r="AF91" i="56"/>
  <c r="Q91" i="56"/>
  <c r="P91" i="56"/>
  <c r="CG90" i="56"/>
  <c r="CC90" i="56"/>
  <c r="CB90" i="56"/>
  <c r="BM90" i="56"/>
  <c r="BL90" i="56"/>
  <c r="AW90" i="56"/>
  <c r="AV90" i="56"/>
  <c r="AG90" i="56"/>
  <c r="AF90" i="56"/>
  <c r="Q90" i="56"/>
  <c r="P90" i="56"/>
  <c r="CI89" i="56"/>
  <c r="CG89" i="56"/>
  <c r="CC89" i="56"/>
  <c r="CB89" i="56"/>
  <c r="BM89" i="56"/>
  <c r="BL89" i="56"/>
  <c r="AW89" i="56"/>
  <c r="AV89" i="56"/>
  <c r="AG89" i="56"/>
  <c r="AF89" i="56"/>
  <c r="Q89" i="56"/>
  <c r="P89" i="56"/>
  <c r="CC88" i="56"/>
  <c r="CB88" i="56"/>
  <c r="BM88" i="56"/>
  <c r="BL88" i="56"/>
  <c r="AW88" i="56"/>
  <c r="AV88" i="56"/>
  <c r="AG88" i="56"/>
  <c r="AF88" i="56"/>
  <c r="Q88" i="56"/>
  <c r="P88" i="56"/>
  <c r="CI87" i="56"/>
  <c r="CC87" i="56"/>
  <c r="CB87" i="56"/>
  <c r="BM87" i="56"/>
  <c r="BL87" i="56"/>
  <c r="AW87" i="56"/>
  <c r="AV87" i="56"/>
  <c r="AG87" i="56"/>
  <c r="AF87" i="56"/>
  <c r="Q87" i="56"/>
  <c r="P87" i="56"/>
  <c r="CG86" i="56"/>
  <c r="CC86" i="56"/>
  <c r="CB86" i="56"/>
  <c r="BM86" i="56"/>
  <c r="BL86" i="56"/>
  <c r="AW86" i="56"/>
  <c r="AV86" i="56"/>
  <c r="AG86" i="56"/>
  <c r="AF86" i="56"/>
  <c r="Q86" i="56"/>
  <c r="P86" i="56"/>
  <c r="CG85" i="56"/>
  <c r="CC85" i="56"/>
  <c r="CB85" i="56"/>
  <c r="BM85" i="56"/>
  <c r="BL85" i="56"/>
  <c r="AW85" i="56"/>
  <c r="AV85" i="56"/>
  <c r="AG85" i="56"/>
  <c r="AF85" i="56"/>
  <c r="Q85" i="56"/>
  <c r="P85" i="56"/>
  <c r="CC84" i="56"/>
  <c r="CB84" i="56"/>
  <c r="BM84" i="56"/>
  <c r="BL84" i="56"/>
  <c r="AW84" i="56"/>
  <c r="AV84" i="56"/>
  <c r="AG84" i="56"/>
  <c r="AF84" i="56"/>
  <c r="Q84" i="56"/>
  <c r="P84" i="56"/>
  <c r="CI83" i="56"/>
  <c r="CG83" i="56"/>
  <c r="CC83" i="56"/>
  <c r="CB83" i="56"/>
  <c r="BM83" i="56"/>
  <c r="BL83" i="56"/>
  <c r="AW83" i="56"/>
  <c r="AV83" i="56"/>
  <c r="AG83" i="56"/>
  <c r="AF83" i="56"/>
  <c r="Q83" i="56"/>
  <c r="P83" i="56"/>
  <c r="CG82" i="56"/>
  <c r="CC82" i="56"/>
  <c r="CB82" i="56"/>
  <c r="BM82" i="56"/>
  <c r="BL82" i="56"/>
  <c r="AW82" i="56"/>
  <c r="AV82" i="56"/>
  <c r="AG82" i="56"/>
  <c r="AF82" i="56"/>
  <c r="Q82" i="56"/>
  <c r="P82" i="56"/>
  <c r="CI81" i="56"/>
  <c r="CC81" i="56"/>
  <c r="CB81" i="56"/>
  <c r="BM81" i="56"/>
  <c r="BL81" i="56"/>
  <c r="AW81" i="56"/>
  <c r="AV81" i="56"/>
  <c r="AG81" i="56"/>
  <c r="AF81" i="56"/>
  <c r="Q81" i="56"/>
  <c r="P81" i="56"/>
  <c r="CG80" i="56"/>
  <c r="CC80" i="56"/>
  <c r="CB80" i="56"/>
  <c r="BM80" i="56"/>
  <c r="BL80" i="56"/>
  <c r="AW80" i="56"/>
  <c r="AV80" i="56"/>
  <c r="AG80" i="56"/>
  <c r="AF80" i="56"/>
  <c r="Q80" i="56"/>
  <c r="P80" i="56"/>
  <c r="CI79" i="56"/>
  <c r="CC79" i="56"/>
  <c r="CB79" i="56"/>
  <c r="BM79" i="56"/>
  <c r="BL79" i="56"/>
  <c r="AW79" i="56"/>
  <c r="AV79" i="56"/>
  <c r="AG79" i="56"/>
  <c r="AF79" i="56"/>
  <c r="Q79" i="56"/>
  <c r="P79" i="56"/>
  <c r="CC78" i="56"/>
  <c r="CB78" i="56"/>
  <c r="BM78" i="56"/>
  <c r="BL78" i="56"/>
  <c r="AW78" i="56"/>
  <c r="AV78" i="56"/>
  <c r="AG78" i="56"/>
  <c r="AF78" i="56"/>
  <c r="Q78" i="56"/>
  <c r="P78" i="56"/>
  <c r="CG77" i="56"/>
  <c r="CC77" i="56"/>
  <c r="CB77" i="56"/>
  <c r="BM77" i="56"/>
  <c r="BL77" i="56"/>
  <c r="AW77" i="56"/>
  <c r="AV77" i="56"/>
  <c r="AG77" i="56"/>
  <c r="AF77" i="56"/>
  <c r="Q77" i="56"/>
  <c r="P77" i="56"/>
  <c r="CG76" i="56"/>
  <c r="CC76" i="56"/>
  <c r="CB76" i="56"/>
  <c r="BM76" i="56"/>
  <c r="BL76" i="56"/>
  <c r="AW76" i="56"/>
  <c r="AV76" i="56"/>
  <c r="AG76" i="56"/>
  <c r="AF76" i="56"/>
  <c r="Q76" i="56"/>
  <c r="P76" i="56"/>
  <c r="CC74" i="56"/>
  <c r="CB74" i="56"/>
  <c r="BM74" i="56"/>
  <c r="BL74" i="56"/>
  <c r="AW74" i="56"/>
  <c r="AV74" i="56"/>
  <c r="AG74" i="56"/>
  <c r="AF74" i="56"/>
  <c r="Q74" i="56"/>
  <c r="P74" i="56"/>
  <c r="CC73" i="56"/>
  <c r="CB73" i="56"/>
  <c r="BM73" i="56"/>
  <c r="BL73" i="56"/>
  <c r="AW73" i="56"/>
  <c r="AV73" i="56"/>
  <c r="AG73" i="56"/>
  <c r="AF73" i="56"/>
  <c r="Q73" i="56"/>
  <c r="P73" i="56"/>
  <c r="CC72" i="56"/>
  <c r="CB72" i="56"/>
  <c r="BM72" i="56"/>
  <c r="BL72" i="56"/>
  <c r="AW72" i="56"/>
  <c r="AV72" i="56"/>
  <c r="AG72" i="56"/>
  <c r="AF72" i="56"/>
  <c r="Q72" i="56"/>
  <c r="P72" i="56"/>
  <c r="CC71" i="56"/>
  <c r="CB71" i="56"/>
  <c r="BM71" i="56"/>
  <c r="BL71" i="56"/>
  <c r="AW71" i="56"/>
  <c r="AV71" i="56"/>
  <c r="AG71" i="56"/>
  <c r="AF71" i="56"/>
  <c r="Q71" i="56"/>
  <c r="P71" i="56"/>
  <c r="CC70" i="56"/>
  <c r="CB70" i="56"/>
  <c r="BM70" i="56"/>
  <c r="BL70" i="56"/>
  <c r="AW70" i="56"/>
  <c r="AV70" i="56"/>
  <c r="AG70" i="56"/>
  <c r="AF70" i="56"/>
  <c r="Q70" i="56"/>
  <c r="P70" i="56"/>
  <c r="CC69" i="56"/>
  <c r="CB69" i="56"/>
  <c r="BM69" i="56"/>
  <c r="BL69" i="56"/>
  <c r="AW69" i="56"/>
  <c r="AV69" i="56"/>
  <c r="AG69" i="56"/>
  <c r="AF69" i="56"/>
  <c r="Q69" i="56"/>
  <c r="P69" i="56"/>
  <c r="CC68" i="56"/>
  <c r="CB68" i="56"/>
  <c r="BM68" i="56"/>
  <c r="BL68" i="56"/>
  <c r="AW68" i="56"/>
  <c r="AV68" i="56"/>
  <c r="AG68" i="56"/>
  <c r="AF68" i="56"/>
  <c r="Q68" i="56"/>
  <c r="P68" i="56"/>
  <c r="CC67" i="56"/>
  <c r="CB67" i="56"/>
  <c r="BM67" i="56"/>
  <c r="BL67" i="56"/>
  <c r="AW67" i="56"/>
  <c r="AV67" i="56"/>
  <c r="AG67" i="56"/>
  <c r="AF67" i="56"/>
  <c r="Q67" i="56"/>
  <c r="P67" i="56"/>
  <c r="CC64" i="56"/>
  <c r="CB64" i="56"/>
  <c r="BM64" i="56"/>
  <c r="BL64" i="56"/>
  <c r="AW64" i="56"/>
  <c r="AV64" i="56"/>
  <c r="AG64" i="56"/>
  <c r="AF64" i="56"/>
  <c r="Q64" i="56"/>
  <c r="P64" i="56"/>
  <c r="CI63" i="56"/>
  <c r="CG63" i="56"/>
  <c r="CC63" i="56"/>
  <c r="CB63" i="56"/>
  <c r="BM63" i="56"/>
  <c r="BL63" i="56"/>
  <c r="AW63" i="56"/>
  <c r="AV63" i="56"/>
  <c r="AG63" i="56"/>
  <c r="AF63" i="56"/>
  <c r="Q63" i="56"/>
  <c r="P63" i="56"/>
  <c r="CC62" i="56"/>
  <c r="CB62" i="56"/>
  <c r="BM62" i="56"/>
  <c r="BL62" i="56"/>
  <c r="AW62" i="56"/>
  <c r="AV62" i="56"/>
  <c r="AG62" i="56"/>
  <c r="AF62" i="56"/>
  <c r="Q62" i="56"/>
  <c r="P62" i="56"/>
  <c r="CC61" i="56"/>
  <c r="CB61" i="56"/>
  <c r="BM61" i="56"/>
  <c r="BL61" i="56"/>
  <c r="AW61" i="56"/>
  <c r="AV61" i="56"/>
  <c r="AG61" i="56"/>
  <c r="AF61" i="56"/>
  <c r="Q61" i="56"/>
  <c r="P61" i="56"/>
  <c r="CC60" i="56"/>
  <c r="CB60" i="56"/>
  <c r="BM60" i="56"/>
  <c r="BL60" i="56"/>
  <c r="AW60" i="56"/>
  <c r="AV60" i="56"/>
  <c r="AG60" i="56"/>
  <c r="AF60" i="56"/>
  <c r="Q60" i="56"/>
  <c r="P60" i="56"/>
  <c r="CC59" i="56"/>
  <c r="CB59" i="56"/>
  <c r="BM59" i="56"/>
  <c r="BL59" i="56"/>
  <c r="AW59" i="56"/>
  <c r="AV59" i="56"/>
  <c r="AG59" i="56"/>
  <c r="AF59" i="56"/>
  <c r="Q59" i="56"/>
  <c r="P59" i="56"/>
  <c r="CC58" i="56"/>
  <c r="CB58" i="56"/>
  <c r="BM58" i="56"/>
  <c r="BL58" i="56"/>
  <c r="AW58" i="56"/>
  <c r="AV58" i="56"/>
  <c r="AG58" i="56"/>
  <c r="AF58" i="56"/>
  <c r="Q58" i="56"/>
  <c r="P58" i="56"/>
  <c r="CC57" i="56"/>
  <c r="CB57" i="56"/>
  <c r="BM57" i="56"/>
  <c r="BL57" i="56"/>
  <c r="AW57" i="56"/>
  <c r="AV57" i="56"/>
  <c r="AG57" i="56"/>
  <c r="AF57" i="56"/>
  <c r="Q57" i="56"/>
  <c r="P57" i="56"/>
  <c r="CC56" i="56"/>
  <c r="CB56" i="56"/>
  <c r="BM56" i="56"/>
  <c r="BL56" i="56"/>
  <c r="AW56" i="56"/>
  <c r="AV56" i="56"/>
  <c r="AG56" i="56"/>
  <c r="AF56" i="56"/>
  <c r="Q56" i="56"/>
  <c r="P56" i="56"/>
  <c r="CC55" i="56"/>
  <c r="CB55" i="56"/>
  <c r="BM55" i="56"/>
  <c r="BL55" i="56"/>
  <c r="AW55" i="56"/>
  <c r="AV55" i="56"/>
  <c r="AG55" i="56"/>
  <c r="AF55" i="56"/>
  <c r="Q55" i="56"/>
  <c r="P55" i="56"/>
  <c r="CC54" i="56"/>
  <c r="CB54" i="56"/>
  <c r="BM54" i="56"/>
  <c r="BL54" i="56"/>
  <c r="AW54" i="56"/>
  <c r="AV54" i="56"/>
  <c r="AG54" i="56"/>
  <c r="AF54" i="56"/>
  <c r="Q54" i="56"/>
  <c r="P54" i="56"/>
  <c r="CC53" i="56"/>
  <c r="CB53" i="56"/>
  <c r="BM53" i="56"/>
  <c r="BL53" i="56"/>
  <c r="AW53" i="56"/>
  <c r="AV53" i="56"/>
  <c r="AG53" i="56"/>
  <c r="AF53" i="56"/>
  <c r="Q53" i="56"/>
  <c r="P53" i="56"/>
  <c r="CC52" i="56"/>
  <c r="CB52" i="56"/>
  <c r="BM52" i="56"/>
  <c r="BL52" i="56"/>
  <c r="AW52" i="56"/>
  <c r="AV52" i="56"/>
  <c r="AG52" i="56"/>
  <c r="AF52" i="56"/>
  <c r="Q52" i="56"/>
  <c r="P52" i="56"/>
  <c r="CC51" i="56"/>
  <c r="CB51" i="56"/>
  <c r="BM51" i="56"/>
  <c r="BL51" i="56"/>
  <c r="AW51" i="56"/>
  <c r="AV51" i="56"/>
  <c r="AG51" i="56"/>
  <c r="AF51" i="56"/>
  <c r="Q51" i="56"/>
  <c r="P51" i="56"/>
  <c r="CC50" i="56"/>
  <c r="CB50" i="56"/>
  <c r="BM50" i="56"/>
  <c r="BL50" i="56"/>
  <c r="AW50" i="56"/>
  <c r="AV50" i="56"/>
  <c r="AG50" i="56"/>
  <c r="AF50" i="56"/>
  <c r="Q50" i="56"/>
  <c r="P50" i="56"/>
  <c r="CC49" i="56"/>
  <c r="CB49" i="56"/>
  <c r="BM49" i="56"/>
  <c r="BL49" i="56"/>
  <c r="AW49" i="56"/>
  <c r="AV49" i="56"/>
  <c r="AG49" i="56"/>
  <c r="AF49" i="56"/>
  <c r="Q49" i="56"/>
  <c r="P49" i="56"/>
  <c r="CC48" i="56"/>
  <c r="CB48" i="56"/>
  <c r="BM48" i="56"/>
  <c r="BL48" i="56"/>
  <c r="AW48" i="56"/>
  <c r="AV48" i="56"/>
  <c r="AG48" i="56"/>
  <c r="AF48" i="56"/>
  <c r="Q48" i="56"/>
  <c r="P48" i="56"/>
  <c r="CG47" i="56"/>
  <c r="CC47" i="56"/>
  <c r="CB47" i="56"/>
  <c r="BM47" i="56"/>
  <c r="BL47" i="56"/>
  <c r="AW47" i="56"/>
  <c r="AV47" i="56"/>
  <c r="AG47" i="56"/>
  <c r="AF47" i="56"/>
  <c r="Q47" i="56"/>
  <c r="P47" i="56"/>
  <c r="CC46" i="56"/>
  <c r="CB46" i="56"/>
  <c r="BM46" i="56"/>
  <c r="BL46" i="56"/>
  <c r="AW46" i="56"/>
  <c r="AV46" i="56"/>
  <c r="AG46" i="56"/>
  <c r="AF46" i="56"/>
  <c r="Q46" i="56"/>
  <c r="P46" i="56"/>
  <c r="CC45" i="56"/>
  <c r="CB45" i="56"/>
  <c r="BM45" i="56"/>
  <c r="BL45" i="56"/>
  <c r="AW45" i="56"/>
  <c r="AV45" i="56"/>
  <c r="AG45" i="56"/>
  <c r="AF45" i="56"/>
  <c r="Q45" i="56"/>
  <c r="P45" i="56"/>
  <c r="CC44" i="56"/>
  <c r="CB44" i="56"/>
  <c r="BM44" i="56"/>
  <c r="BL44" i="56"/>
  <c r="AW44" i="56"/>
  <c r="AV44" i="56"/>
  <c r="AG44" i="56"/>
  <c r="AF44" i="56"/>
  <c r="Q44" i="56"/>
  <c r="P44" i="56"/>
  <c r="CC43" i="56"/>
  <c r="CB43" i="56"/>
  <c r="BM43" i="56"/>
  <c r="BL43" i="56"/>
  <c r="AW43" i="56"/>
  <c r="AV43" i="56"/>
  <c r="AG43" i="56"/>
  <c r="AF43" i="56"/>
  <c r="Q43" i="56"/>
  <c r="P43" i="56"/>
  <c r="CG42" i="56"/>
  <c r="CC42" i="56"/>
  <c r="CB42" i="56"/>
  <c r="BM42" i="56"/>
  <c r="BL42" i="56"/>
  <c r="AW42" i="56"/>
  <c r="AV42" i="56"/>
  <c r="AG42" i="56"/>
  <c r="AF42" i="56"/>
  <c r="Q42" i="56"/>
  <c r="P42" i="56"/>
  <c r="CG41" i="56"/>
  <c r="CC41" i="56"/>
  <c r="CB41" i="56"/>
  <c r="BM41" i="56"/>
  <c r="BL41" i="56"/>
  <c r="AW41" i="56"/>
  <c r="AV41" i="56"/>
  <c r="AG41" i="56"/>
  <c r="AF41" i="56"/>
  <c r="Q41" i="56"/>
  <c r="P41" i="56"/>
  <c r="CC40" i="56"/>
  <c r="CB40" i="56"/>
  <c r="BM40" i="56"/>
  <c r="BL40" i="56"/>
  <c r="AW40" i="56"/>
  <c r="AV40" i="56"/>
  <c r="AG40" i="56"/>
  <c r="AF40" i="56"/>
  <c r="Q40" i="56"/>
  <c r="P40" i="56"/>
  <c r="CG39" i="56"/>
  <c r="CC39" i="56"/>
  <c r="CB39" i="56"/>
  <c r="BM39" i="56"/>
  <c r="BL39" i="56"/>
  <c r="AW39" i="56"/>
  <c r="AV39" i="56"/>
  <c r="AG39" i="56"/>
  <c r="AF39" i="56"/>
  <c r="Q39" i="56"/>
  <c r="P39" i="56"/>
  <c r="CC38" i="56"/>
  <c r="CB38" i="56"/>
  <c r="BM38" i="56"/>
  <c r="BL38" i="56"/>
  <c r="AW38" i="56"/>
  <c r="AV38" i="56"/>
  <c r="AG38" i="56"/>
  <c r="AF38" i="56"/>
  <c r="Q38" i="56"/>
  <c r="P38" i="56"/>
  <c r="CC37" i="56"/>
  <c r="CB37" i="56"/>
  <c r="BM37" i="56"/>
  <c r="BL37" i="56"/>
  <c r="AW37" i="56"/>
  <c r="AV37" i="56"/>
  <c r="AG37" i="56"/>
  <c r="AF37" i="56"/>
  <c r="Q37" i="56"/>
  <c r="P37" i="56"/>
  <c r="CC36" i="56"/>
  <c r="CB36" i="56"/>
  <c r="BM36" i="56"/>
  <c r="BL36" i="56"/>
  <c r="AW36" i="56"/>
  <c r="AV36" i="56"/>
  <c r="AG36" i="56"/>
  <c r="AF36" i="56"/>
  <c r="Q36" i="56"/>
  <c r="P36" i="56"/>
  <c r="CC35" i="56"/>
  <c r="CB35" i="56"/>
  <c r="BM35" i="56"/>
  <c r="BL35" i="56"/>
  <c r="AW35" i="56"/>
  <c r="AV35" i="56"/>
  <c r="AG35" i="56"/>
  <c r="AF35" i="56"/>
  <c r="Q35" i="56"/>
  <c r="P35" i="56"/>
  <c r="CC34" i="56"/>
  <c r="CB34" i="56"/>
  <c r="BM34" i="56"/>
  <c r="BL34" i="56"/>
  <c r="AW34" i="56"/>
  <c r="AV34" i="56"/>
  <c r="AG34" i="56"/>
  <c r="AF34" i="56"/>
  <c r="Q34" i="56"/>
  <c r="P34" i="56"/>
  <c r="CG33" i="56"/>
  <c r="CC33" i="56"/>
  <c r="CB33" i="56"/>
  <c r="BM33" i="56"/>
  <c r="BL33" i="56"/>
  <c r="AW33" i="56"/>
  <c r="AV33" i="56"/>
  <c r="AG33" i="56"/>
  <c r="AF33" i="56"/>
  <c r="Q33" i="56"/>
  <c r="P33" i="56"/>
  <c r="CC32" i="56"/>
  <c r="CB32" i="56"/>
  <c r="BM32" i="56"/>
  <c r="BL32" i="56"/>
  <c r="AW32" i="56"/>
  <c r="AV32" i="56"/>
  <c r="AG32" i="56"/>
  <c r="AF32" i="56"/>
  <c r="Q32" i="56"/>
  <c r="P32" i="56"/>
  <c r="CC31" i="56"/>
  <c r="CB31" i="56"/>
  <c r="BM31" i="56"/>
  <c r="BL31" i="56"/>
  <c r="AW31" i="56"/>
  <c r="AV31" i="56"/>
  <c r="AG31" i="56"/>
  <c r="AF31" i="56"/>
  <c r="Q31" i="56"/>
  <c r="P31" i="56"/>
  <c r="CC30" i="56"/>
  <c r="CB30" i="56"/>
  <c r="BM30" i="56"/>
  <c r="BL30" i="56"/>
  <c r="AW30" i="56"/>
  <c r="AV30" i="56"/>
  <c r="AG30" i="56"/>
  <c r="AF30" i="56"/>
  <c r="Q30" i="56"/>
  <c r="P30" i="56"/>
  <c r="CG29" i="56"/>
  <c r="CC29" i="56"/>
  <c r="CB29" i="56"/>
  <c r="BM29" i="56"/>
  <c r="BL29" i="56"/>
  <c r="AW29" i="56"/>
  <c r="AV29" i="56"/>
  <c r="AG29" i="56"/>
  <c r="AF29" i="56"/>
  <c r="Q29" i="56"/>
  <c r="P29" i="56"/>
  <c r="CC28" i="56"/>
  <c r="CB28" i="56"/>
  <c r="BM28" i="56"/>
  <c r="BL28" i="56"/>
  <c r="AW28" i="56"/>
  <c r="AV28" i="56"/>
  <c r="AG28" i="56"/>
  <c r="AF28" i="56"/>
  <c r="Q28" i="56"/>
  <c r="P28" i="56"/>
  <c r="CG27" i="56"/>
  <c r="CC27" i="56"/>
  <c r="CB27" i="56"/>
  <c r="BM27" i="56"/>
  <c r="BL27" i="56"/>
  <c r="AW27" i="56"/>
  <c r="AV27" i="56"/>
  <c r="AG27" i="56"/>
  <c r="AF27" i="56"/>
  <c r="Q27" i="56"/>
  <c r="P27" i="56"/>
  <c r="CC26" i="56"/>
  <c r="CB26" i="56"/>
  <c r="BM26" i="56"/>
  <c r="BL26" i="56"/>
  <c r="AW26" i="56"/>
  <c r="AV26" i="56"/>
  <c r="AG26" i="56"/>
  <c r="AF26" i="56"/>
  <c r="Q26" i="56"/>
  <c r="P26" i="56"/>
  <c r="CG25" i="56"/>
  <c r="CC25" i="56"/>
  <c r="CB25" i="56"/>
  <c r="BM25" i="56"/>
  <c r="BL25" i="56"/>
  <c r="AW25" i="56"/>
  <c r="AV25" i="56"/>
  <c r="AG25" i="56"/>
  <c r="AF25" i="56"/>
  <c r="Q25" i="56"/>
  <c r="P25" i="56"/>
  <c r="CG24" i="56"/>
  <c r="CC24" i="56"/>
  <c r="CB24" i="56"/>
  <c r="BM24" i="56"/>
  <c r="BL24" i="56"/>
  <c r="AW24" i="56"/>
  <c r="AV24" i="56"/>
  <c r="AG24" i="56"/>
  <c r="AF24" i="56"/>
  <c r="Q24" i="56"/>
  <c r="P24" i="56"/>
  <c r="CC23" i="56"/>
  <c r="CB23" i="56"/>
  <c r="BM23" i="56"/>
  <c r="BL23" i="56"/>
  <c r="AW23" i="56"/>
  <c r="AV23" i="56"/>
  <c r="AG23" i="56"/>
  <c r="AF23" i="56"/>
  <c r="Q23" i="56"/>
  <c r="P23" i="56"/>
  <c r="CC22" i="56"/>
  <c r="CB22" i="56"/>
  <c r="BM22" i="56"/>
  <c r="BL22" i="56"/>
  <c r="AW22" i="56"/>
  <c r="AV22" i="56"/>
  <c r="AG22" i="56"/>
  <c r="AF22" i="56"/>
  <c r="Q22" i="56"/>
  <c r="P22" i="56"/>
  <c r="CC21" i="56"/>
  <c r="CB21" i="56"/>
  <c r="BM21" i="56"/>
  <c r="BL21" i="56"/>
  <c r="AW21" i="56"/>
  <c r="AV21" i="56"/>
  <c r="AG21" i="56"/>
  <c r="AF21" i="56"/>
  <c r="Q21" i="56"/>
  <c r="P21" i="56"/>
  <c r="CC17" i="56"/>
  <c r="CB17" i="56"/>
  <c r="BM17" i="56"/>
  <c r="BL17" i="56"/>
  <c r="AW17" i="56"/>
  <c r="AV17" i="56"/>
  <c r="AV115" i="56" s="1"/>
  <c r="AG17" i="56"/>
  <c r="AF17" i="56"/>
  <c r="Q17" i="56"/>
  <c r="P17" i="56"/>
  <c r="CC16" i="56"/>
  <c r="CB16" i="56"/>
  <c r="BM16" i="56"/>
  <c r="BL16" i="56"/>
  <c r="AW16" i="56"/>
  <c r="AV16" i="56"/>
  <c r="AG16" i="56"/>
  <c r="AF16" i="56"/>
  <c r="Q16" i="56"/>
  <c r="P16" i="56"/>
  <c r="CC15" i="56"/>
  <c r="CB15" i="56"/>
  <c r="BM15" i="56"/>
  <c r="BL15" i="56"/>
  <c r="AW15" i="56"/>
  <c r="AV15" i="56"/>
  <c r="AG15" i="56"/>
  <c r="AF15" i="56"/>
  <c r="Q15" i="56"/>
  <c r="P15" i="56"/>
  <c r="CC14" i="56"/>
  <c r="CB14" i="56"/>
  <c r="BM14" i="56"/>
  <c r="BL14" i="56"/>
  <c r="AW14" i="56"/>
  <c r="AV14" i="56"/>
  <c r="AG14" i="56"/>
  <c r="AF14" i="56"/>
  <c r="Q14" i="56"/>
  <c r="P14" i="56"/>
  <c r="CC13" i="56"/>
  <c r="CB13" i="56"/>
  <c r="BM13" i="56"/>
  <c r="BL13" i="56"/>
  <c r="AW13" i="56"/>
  <c r="AV13" i="56"/>
  <c r="AG13" i="56"/>
  <c r="AF13" i="56"/>
  <c r="Q13" i="56"/>
  <c r="P13" i="56"/>
  <c r="CC11" i="56"/>
  <c r="CB11" i="56"/>
  <c r="BM11" i="56"/>
  <c r="BL11" i="56"/>
  <c r="AW11" i="56"/>
  <c r="AV11" i="56"/>
  <c r="AG11" i="56"/>
  <c r="AF11" i="56"/>
  <c r="Q11" i="56"/>
  <c r="P11" i="56"/>
  <c r="CC10" i="56"/>
  <c r="CB10" i="56"/>
  <c r="BM10" i="56"/>
  <c r="BL10" i="56"/>
  <c r="AW10" i="56"/>
  <c r="AV10" i="56"/>
  <c r="AG10" i="56"/>
  <c r="AF10" i="56"/>
  <c r="Q10" i="56"/>
  <c r="P10" i="56"/>
  <c r="P113" i="56" s="1"/>
  <c r="CU9" i="56"/>
  <c r="CC9" i="56"/>
  <c r="CB9" i="56"/>
  <c r="BM9" i="56"/>
  <c r="BL9" i="56"/>
  <c r="AW9" i="56"/>
  <c r="AV9" i="56"/>
  <c r="AG9" i="56"/>
  <c r="AF9" i="56"/>
  <c r="Q9" i="56"/>
  <c r="P9" i="56"/>
  <c r="CN10" i="56"/>
  <c r="CC8" i="56"/>
  <c r="CB8" i="56"/>
  <c r="BM8" i="56"/>
  <c r="BL8" i="56"/>
  <c r="AW8" i="56"/>
  <c r="AV8" i="56"/>
  <c r="AG8" i="56"/>
  <c r="AF8" i="56"/>
  <c r="Q8" i="56"/>
  <c r="P8" i="56"/>
  <c r="AV113" i="56" l="1"/>
  <c r="AG113" i="56"/>
  <c r="P115" i="56"/>
  <c r="BL115" i="56"/>
  <c r="AW115" i="56"/>
  <c r="AX61" i="56"/>
  <c r="R64" i="56"/>
  <c r="Q113" i="56"/>
  <c r="BN11" i="56"/>
  <c r="BM115" i="56"/>
  <c r="BN15" i="56"/>
  <c r="CI76" i="56"/>
  <c r="CI78" i="56"/>
  <c r="CI80" i="56"/>
  <c r="CI82" i="56"/>
  <c r="CI84" i="56"/>
  <c r="CI86" i="56"/>
  <c r="CI88" i="56"/>
  <c r="CI92" i="56"/>
  <c r="CI94" i="56"/>
  <c r="CI100" i="56"/>
  <c r="AF115" i="56"/>
  <c r="BN14" i="56"/>
  <c r="R15" i="56"/>
  <c r="R14" i="56"/>
  <c r="Q115" i="56"/>
  <c r="CD77" i="56"/>
  <c r="CD79" i="56"/>
  <c r="CD90" i="56"/>
  <c r="AF113" i="56"/>
  <c r="CF113" i="56"/>
  <c r="CG49" i="56"/>
  <c r="AX23" i="56"/>
  <c r="AX28" i="56"/>
  <c r="AX29" i="56"/>
  <c r="AX42" i="56"/>
  <c r="AX45" i="56"/>
  <c r="AX46" i="56"/>
  <c r="AH22" i="56"/>
  <c r="AH25" i="56"/>
  <c r="AH26" i="56"/>
  <c r="AW113" i="56"/>
  <c r="AX100" i="56"/>
  <c r="BN86" i="56"/>
  <c r="AX51" i="56"/>
  <c r="AX55" i="56"/>
  <c r="CD83" i="56"/>
  <c r="R85" i="56"/>
  <c r="R86" i="56"/>
  <c r="CH113" i="56"/>
  <c r="CG52" i="56"/>
  <c r="CG55" i="56"/>
  <c r="CG56" i="56"/>
  <c r="CG57" i="56"/>
  <c r="CI22" i="56"/>
  <c r="CI23" i="56"/>
  <c r="CI24" i="56"/>
  <c r="CI25" i="56"/>
  <c r="CI26" i="56"/>
  <c r="CI27" i="56"/>
  <c r="CI28" i="56"/>
  <c r="CI29" i="56"/>
  <c r="CI30" i="56"/>
  <c r="CI31" i="56"/>
  <c r="CI32" i="56"/>
  <c r="CI33" i="56"/>
  <c r="CI34" i="56"/>
  <c r="CI35" i="56"/>
  <c r="CI36" i="56"/>
  <c r="CI37" i="56"/>
  <c r="CI38" i="56"/>
  <c r="CI40" i="56"/>
  <c r="CI41" i="56"/>
  <c r="CI42" i="56"/>
  <c r="CI43" i="56"/>
  <c r="CI44" i="56"/>
  <c r="CI45" i="56"/>
  <c r="CI46" i="56"/>
  <c r="CI48" i="56"/>
  <c r="CI49" i="56"/>
  <c r="CI50" i="56"/>
  <c r="CI51" i="56"/>
  <c r="CI52" i="56"/>
  <c r="CI53" i="56"/>
  <c r="CI54" i="56"/>
  <c r="CI56" i="56"/>
  <c r="CI57" i="56"/>
  <c r="CI58" i="56"/>
  <c r="CI59" i="56"/>
  <c r="CI60" i="56"/>
  <c r="CI61" i="56"/>
  <c r="CI69" i="56"/>
  <c r="CI70" i="56"/>
  <c r="CI71" i="56"/>
  <c r="CI72" i="56"/>
  <c r="CI73" i="56"/>
  <c r="BN36" i="56"/>
  <c r="BN40" i="56"/>
  <c r="BN41" i="56"/>
  <c r="BN55" i="56"/>
  <c r="BN97" i="56"/>
  <c r="CJ13" i="56"/>
  <c r="CT13" i="56" s="1"/>
  <c r="AH8" i="56"/>
  <c r="AH60" i="56"/>
  <c r="CG60" i="56"/>
  <c r="CG61" i="56"/>
  <c r="CG67" i="56"/>
  <c r="CG68" i="56"/>
  <c r="AH14" i="56"/>
  <c r="AH15" i="56"/>
  <c r="AH16" i="56"/>
  <c r="AH80" i="56"/>
  <c r="AH91" i="56"/>
  <c r="AH93" i="56"/>
  <c r="AH94" i="56"/>
  <c r="AH95" i="56"/>
  <c r="AH99" i="56"/>
  <c r="AH106" i="56"/>
  <c r="AH111" i="56"/>
  <c r="CJ26" i="56"/>
  <c r="CT26" i="56" s="1"/>
  <c r="CJ43" i="56"/>
  <c r="CT43" i="56" s="1"/>
  <c r="CJ44" i="56"/>
  <c r="CT44" i="56" s="1"/>
  <c r="R112" i="56"/>
  <c r="AH32" i="56"/>
  <c r="AH34" i="56"/>
  <c r="AH42" i="56"/>
  <c r="AH43" i="56"/>
  <c r="AH44" i="56"/>
  <c r="AH45" i="56"/>
  <c r="AH46" i="56"/>
  <c r="AH47" i="56"/>
  <c r="AH50" i="56"/>
  <c r="AH51" i="56"/>
  <c r="AH68" i="56"/>
  <c r="AH69" i="56"/>
  <c r="AH73" i="56"/>
  <c r="AH74" i="56"/>
  <c r="BN84" i="56"/>
  <c r="BN85" i="56"/>
  <c r="BN92" i="56"/>
  <c r="BN108" i="56"/>
  <c r="AX8" i="56"/>
  <c r="R16" i="56"/>
  <c r="BN42" i="56"/>
  <c r="BN44" i="56"/>
  <c r="R9" i="56"/>
  <c r="AH63" i="56"/>
  <c r="AH64" i="56"/>
  <c r="R56" i="56"/>
  <c r="R57" i="56"/>
  <c r="R60" i="56"/>
  <c r="R62" i="56"/>
  <c r="R68" i="56"/>
  <c r="R69" i="56"/>
  <c r="R70" i="56"/>
  <c r="R72" i="56"/>
  <c r="AX69" i="56"/>
  <c r="AX70" i="56"/>
  <c r="AX71" i="56"/>
  <c r="AX72" i="56"/>
  <c r="AX76" i="56"/>
  <c r="AX79" i="56"/>
  <c r="AX81" i="56"/>
  <c r="AX84" i="56"/>
  <c r="AX92" i="56"/>
  <c r="AX95" i="56"/>
  <c r="R89" i="56"/>
  <c r="BN9" i="56"/>
  <c r="AX26" i="56"/>
  <c r="AX30" i="56"/>
  <c r="AX38" i="56"/>
  <c r="AX40" i="56"/>
  <c r="BN93" i="56"/>
  <c r="BN102" i="56"/>
  <c r="R82" i="56"/>
  <c r="R21" i="56"/>
  <c r="R22" i="56"/>
  <c r="R23" i="56"/>
  <c r="R37" i="56"/>
  <c r="R38" i="56"/>
  <c r="R45" i="56"/>
  <c r="R46" i="56"/>
  <c r="R48" i="56"/>
  <c r="R53" i="56"/>
  <c r="BN67" i="56"/>
  <c r="BN68" i="56"/>
  <c r="AH81" i="56"/>
  <c r="AH82" i="56"/>
  <c r="AH9" i="56"/>
  <c r="AH101" i="56"/>
  <c r="BN16" i="56"/>
  <c r="AH28" i="56"/>
  <c r="AH29" i="56"/>
  <c r="AH35" i="56"/>
  <c r="AH49" i="56"/>
  <c r="AX91" i="56"/>
  <c r="CJ92" i="56"/>
  <c r="CT92" i="56" s="1"/>
  <c r="AX107" i="56"/>
  <c r="AX108" i="56"/>
  <c r="CM76" i="56"/>
  <c r="CB115" i="56"/>
  <c r="CC113" i="56"/>
  <c r="CD103" i="56"/>
  <c r="CD11" i="56"/>
  <c r="CD14" i="56"/>
  <c r="CD15" i="56"/>
  <c r="CD16" i="56"/>
  <c r="CM77" i="56"/>
  <c r="CM79" i="56"/>
  <c r="CM82" i="56"/>
  <c r="CD97" i="56"/>
  <c r="CM35" i="56"/>
  <c r="CD22" i="56"/>
  <c r="CB113" i="56"/>
  <c r="CD112" i="56"/>
  <c r="CD62" i="56"/>
  <c r="CD68" i="56"/>
  <c r="CP99" i="56"/>
  <c r="CU99" i="56" s="1"/>
  <c r="CD25" i="56"/>
  <c r="CD26" i="56"/>
  <c r="CD27" i="56"/>
  <c r="CD29" i="56"/>
  <c r="CD30" i="56"/>
  <c r="CD33" i="56"/>
  <c r="CD36" i="56"/>
  <c r="CD37" i="56"/>
  <c r="CD38" i="56"/>
  <c r="CD39" i="56"/>
  <c r="CD41" i="56"/>
  <c r="CD42" i="56"/>
  <c r="CD44" i="56"/>
  <c r="CD45" i="56"/>
  <c r="CD50" i="56"/>
  <c r="CD52" i="56"/>
  <c r="CD53" i="56"/>
  <c r="CP73" i="56"/>
  <c r="CU73" i="56" s="1"/>
  <c r="CD106" i="56"/>
  <c r="CD107" i="56"/>
  <c r="CD9" i="56"/>
  <c r="CD63" i="56"/>
  <c r="CD82" i="56"/>
  <c r="CD54" i="56"/>
  <c r="CD57" i="56"/>
  <c r="CD58" i="56"/>
  <c r="CD86" i="56"/>
  <c r="CD93" i="56"/>
  <c r="CD94" i="56"/>
  <c r="CD23" i="56"/>
  <c r="CD70" i="56"/>
  <c r="BN81" i="56"/>
  <c r="CO36" i="56"/>
  <c r="CO37" i="56"/>
  <c r="CO38" i="56"/>
  <c r="CO39" i="56"/>
  <c r="CM41" i="56"/>
  <c r="CM43" i="56"/>
  <c r="CM46" i="56"/>
  <c r="CM49" i="56"/>
  <c r="CM51" i="56"/>
  <c r="BN52" i="56"/>
  <c r="CO83" i="56"/>
  <c r="CM38" i="56"/>
  <c r="CP11" i="56"/>
  <c r="CU11" i="56" s="1"/>
  <c r="BN48" i="56"/>
  <c r="BN56" i="56"/>
  <c r="CM57" i="56"/>
  <c r="CM58" i="56"/>
  <c r="CM59" i="56"/>
  <c r="CM85" i="56"/>
  <c r="CM87" i="56"/>
  <c r="CM88" i="56"/>
  <c r="BL113" i="56"/>
  <c r="CM67" i="56"/>
  <c r="CM68" i="56"/>
  <c r="CM69" i="56"/>
  <c r="CM99" i="56"/>
  <c r="BM113" i="56"/>
  <c r="BN69" i="56"/>
  <c r="BN72" i="56"/>
  <c r="BN99" i="56"/>
  <c r="BN21" i="56"/>
  <c r="BN22" i="56"/>
  <c r="CM22" i="56"/>
  <c r="CM23" i="56"/>
  <c r="BN107" i="56"/>
  <c r="BN26" i="56"/>
  <c r="CM27" i="56"/>
  <c r="BN28" i="56"/>
  <c r="CM29" i="56"/>
  <c r="BN31" i="56"/>
  <c r="BN32" i="56"/>
  <c r="CP15" i="56"/>
  <c r="CU15" i="56" s="1"/>
  <c r="CO33" i="56"/>
  <c r="CO34" i="56"/>
  <c r="CO35" i="56"/>
  <c r="AX43" i="56"/>
  <c r="AX44" i="56"/>
  <c r="AX47" i="56"/>
  <c r="AX52" i="56"/>
  <c r="AX56" i="56"/>
  <c r="CO63" i="56"/>
  <c r="CO77" i="56"/>
  <c r="CO78" i="56"/>
  <c r="CO80" i="56"/>
  <c r="CO81" i="56"/>
  <c r="CO82" i="56"/>
  <c r="AX86" i="56"/>
  <c r="AX88" i="56"/>
  <c r="AX90" i="56"/>
  <c r="AX21" i="56"/>
  <c r="CO40" i="56"/>
  <c r="CO42" i="56"/>
  <c r="CO43" i="56"/>
  <c r="CO44" i="56"/>
  <c r="CO45" i="56"/>
  <c r="CO46" i="56"/>
  <c r="CO47" i="56"/>
  <c r="CO48" i="56"/>
  <c r="CO50" i="56"/>
  <c r="CO51" i="56"/>
  <c r="CO52" i="56"/>
  <c r="CO53" i="56"/>
  <c r="CO54" i="56"/>
  <c r="CO84" i="56"/>
  <c r="AX99" i="56"/>
  <c r="CO55" i="56"/>
  <c r="CO56" i="56"/>
  <c r="CO58" i="56"/>
  <c r="CO59" i="56"/>
  <c r="CO85" i="56"/>
  <c r="CO86" i="56"/>
  <c r="CO88" i="56"/>
  <c r="CO89" i="56"/>
  <c r="CP21" i="56"/>
  <c r="CU21" i="56" s="1"/>
  <c r="CO60" i="56"/>
  <c r="CO61" i="56"/>
  <c r="CO67" i="56"/>
  <c r="CO68" i="56"/>
  <c r="CO69" i="56"/>
  <c r="CO70" i="56"/>
  <c r="CO71" i="56"/>
  <c r="CO72" i="56"/>
  <c r="CO73" i="56"/>
  <c r="CO90" i="56"/>
  <c r="AX101" i="56"/>
  <c r="AX102" i="56"/>
  <c r="CO21" i="56"/>
  <c r="CO22" i="56"/>
  <c r="AX31" i="56"/>
  <c r="AX32" i="56"/>
  <c r="AX80" i="56"/>
  <c r="CO91" i="56"/>
  <c r="CO92" i="56"/>
  <c r="CO93" i="56"/>
  <c r="CO94" i="56"/>
  <c r="CO95" i="56"/>
  <c r="AX14" i="56"/>
  <c r="AX16" i="56"/>
  <c r="CO23" i="56"/>
  <c r="AX36" i="56"/>
  <c r="CO100" i="56"/>
  <c r="CO101" i="56"/>
  <c r="AX111" i="56"/>
  <c r="CO24" i="56"/>
  <c r="CO25" i="56"/>
  <c r="CO26" i="56"/>
  <c r="CO27" i="56"/>
  <c r="CO28" i="56"/>
  <c r="CO29" i="56"/>
  <c r="CO30" i="56"/>
  <c r="CO31" i="56"/>
  <c r="CO32" i="56"/>
  <c r="AH23" i="56"/>
  <c r="AH100" i="56"/>
  <c r="AH102" i="56"/>
  <c r="AH27" i="56"/>
  <c r="AH108" i="56"/>
  <c r="CP8" i="56"/>
  <c r="CP10" i="56" s="1"/>
  <c r="AH31" i="56"/>
  <c r="AH37" i="56"/>
  <c r="AH38" i="56"/>
  <c r="AH39" i="56"/>
  <c r="AH40" i="56"/>
  <c r="AH112" i="56"/>
  <c r="AH48" i="56"/>
  <c r="AH54" i="56"/>
  <c r="AH103" i="56"/>
  <c r="AH57" i="56"/>
  <c r="AH58" i="56"/>
  <c r="AH59" i="56"/>
  <c r="AH89" i="56"/>
  <c r="CP16" i="56"/>
  <c r="CU16" i="56" s="1"/>
  <c r="R27" i="56"/>
  <c r="R28" i="56"/>
  <c r="R29" i="56"/>
  <c r="R30" i="56"/>
  <c r="R33" i="56"/>
  <c r="R34" i="56"/>
  <c r="R35" i="56"/>
  <c r="R76" i="56"/>
  <c r="R77" i="56"/>
  <c r="R78" i="56"/>
  <c r="R79" i="56"/>
  <c r="CP55" i="56"/>
  <c r="CU55" i="56" s="1"/>
  <c r="R84" i="56"/>
  <c r="R41" i="56"/>
  <c r="R49" i="56"/>
  <c r="R54" i="56"/>
  <c r="R59" i="56"/>
  <c r="CP30" i="56"/>
  <c r="CU30" i="56" s="1"/>
  <c r="R93" i="56"/>
  <c r="R95" i="56"/>
  <c r="R99" i="56"/>
  <c r="CP106" i="56"/>
  <c r="CU106" i="56" s="1"/>
  <c r="R102" i="56"/>
  <c r="CP44" i="56"/>
  <c r="CU44" i="56" s="1"/>
  <c r="CD46" i="56"/>
  <c r="CD47" i="56"/>
  <c r="CD49" i="56"/>
  <c r="CD71" i="56"/>
  <c r="CD73" i="56"/>
  <c r="CD74" i="56"/>
  <c r="CD85" i="56"/>
  <c r="CD87" i="56"/>
  <c r="CD24" i="56"/>
  <c r="CD69" i="56"/>
  <c r="CP93" i="56"/>
  <c r="CU93" i="56" s="1"/>
  <c r="CD8" i="56"/>
  <c r="CD31" i="56"/>
  <c r="CD32" i="56"/>
  <c r="CD59" i="56"/>
  <c r="CD60" i="56"/>
  <c r="CD78" i="56"/>
  <c r="CD80" i="56"/>
  <c r="CD34" i="56"/>
  <c r="CD111" i="56"/>
  <c r="BN58" i="56"/>
  <c r="BN91" i="56"/>
  <c r="CP94" i="56"/>
  <c r="CU94" i="56" s="1"/>
  <c r="BN34" i="56"/>
  <c r="BN63" i="56"/>
  <c r="CP63" i="56"/>
  <c r="CU63" i="56" s="1"/>
  <c r="BN76" i="56"/>
  <c r="BN77" i="56"/>
  <c r="BN78" i="56"/>
  <c r="BN79" i="56"/>
  <c r="BN101" i="56"/>
  <c r="BN37" i="56"/>
  <c r="BN38" i="56"/>
  <c r="BN39" i="56"/>
  <c r="BN80" i="56"/>
  <c r="BN82" i="56"/>
  <c r="BN83" i="56"/>
  <c r="CP107" i="56"/>
  <c r="CU107" i="56" s="1"/>
  <c r="BN13" i="56"/>
  <c r="BN45" i="56"/>
  <c r="CP45" i="56"/>
  <c r="BN46" i="56"/>
  <c r="CP47" i="56"/>
  <c r="CU47" i="56" s="1"/>
  <c r="BN61" i="56"/>
  <c r="CP83" i="56"/>
  <c r="CU83" i="56" s="1"/>
  <c r="BN106" i="56"/>
  <c r="BN24" i="56"/>
  <c r="BN43" i="56"/>
  <c r="BN49" i="56"/>
  <c r="BN50" i="56"/>
  <c r="BN62" i="56"/>
  <c r="BN112" i="56"/>
  <c r="BN25" i="56"/>
  <c r="BN70" i="56"/>
  <c r="BN71" i="56"/>
  <c r="BN87" i="56"/>
  <c r="BN88" i="56"/>
  <c r="BN29" i="56"/>
  <c r="BN30" i="56"/>
  <c r="CP25" i="56"/>
  <c r="CU25" i="56" s="1"/>
  <c r="CP26" i="56"/>
  <c r="CU26" i="56" s="1"/>
  <c r="CP86" i="56"/>
  <c r="CU86" i="56" s="1"/>
  <c r="AX11" i="56"/>
  <c r="CP60" i="56"/>
  <c r="CU60" i="56" s="1"/>
  <c r="CP61" i="56"/>
  <c r="CU61" i="56" s="1"/>
  <c r="AX67" i="56"/>
  <c r="CP89" i="56"/>
  <c r="AX103" i="56"/>
  <c r="AX35" i="56"/>
  <c r="CP52" i="56"/>
  <c r="CU52" i="56" s="1"/>
  <c r="CP70" i="56"/>
  <c r="CU70" i="56" s="1"/>
  <c r="CP90" i="56"/>
  <c r="CU90" i="56" s="1"/>
  <c r="AX94" i="56"/>
  <c r="CP31" i="56"/>
  <c r="AX37" i="56"/>
  <c r="AX39" i="56"/>
  <c r="CP80" i="56"/>
  <c r="CU80" i="56" s="1"/>
  <c r="CP91" i="56"/>
  <c r="AX93" i="56"/>
  <c r="CP111" i="56"/>
  <c r="CU111" i="56" s="1"/>
  <c r="AX25" i="56"/>
  <c r="AX27" i="56"/>
  <c r="CP36" i="56"/>
  <c r="CP37" i="56"/>
  <c r="CU37" i="56" s="1"/>
  <c r="CP39" i="56"/>
  <c r="CU39" i="56" s="1"/>
  <c r="AX48" i="56"/>
  <c r="AX50" i="56"/>
  <c r="CP24" i="56"/>
  <c r="CU24" i="56" s="1"/>
  <c r="CP101" i="56"/>
  <c r="CP14" i="56"/>
  <c r="CU14" i="56" s="1"/>
  <c r="CM55" i="56"/>
  <c r="CP84" i="56"/>
  <c r="CU84" i="56" s="1"/>
  <c r="CP50" i="56"/>
  <c r="CU50" i="56" s="1"/>
  <c r="AH13" i="56"/>
  <c r="CP67" i="56"/>
  <c r="CU67" i="56" s="1"/>
  <c r="CP76" i="56"/>
  <c r="CU76" i="56" s="1"/>
  <c r="AH83" i="56"/>
  <c r="AH30" i="56"/>
  <c r="CP34" i="56"/>
  <c r="CU34" i="56" s="1"/>
  <c r="CP100" i="56"/>
  <c r="CU100" i="56" s="1"/>
  <c r="AH24" i="56"/>
  <c r="AH56" i="56"/>
  <c r="AH67" i="56"/>
  <c r="AH84" i="56"/>
  <c r="CM100" i="56"/>
  <c r="CP112" i="56"/>
  <c r="CU112" i="56" s="1"/>
  <c r="CP28" i="56"/>
  <c r="CU28" i="56" s="1"/>
  <c r="CM36" i="56"/>
  <c r="CM52" i="56"/>
  <c r="CM73" i="56"/>
  <c r="CP27" i="56"/>
  <c r="CU27" i="56" s="1"/>
  <c r="CM28" i="56"/>
  <c r="CP42" i="56"/>
  <c r="CU42" i="56" s="1"/>
  <c r="AH76" i="56"/>
  <c r="AH79" i="56"/>
  <c r="AH87" i="56"/>
  <c r="CP13" i="56"/>
  <c r="CU13" i="56" s="1"/>
  <c r="AH33" i="56"/>
  <c r="CP92" i="56"/>
  <c r="CU92" i="56" s="1"/>
  <c r="CL10" i="56"/>
  <c r="CL113" i="56" s="1"/>
  <c r="R31" i="56"/>
  <c r="CM44" i="56"/>
  <c r="CM90" i="56"/>
  <c r="R106" i="56"/>
  <c r="R108" i="56"/>
  <c r="CP108" i="56"/>
  <c r="CU108" i="56" s="1"/>
  <c r="R11" i="56"/>
  <c r="CM42" i="56"/>
  <c r="R44" i="56"/>
  <c r="R52" i="56"/>
  <c r="CO76" i="56"/>
  <c r="CM89" i="56"/>
  <c r="CM93" i="56"/>
  <c r="CM34" i="56"/>
  <c r="CM60" i="56"/>
  <c r="CP68" i="56"/>
  <c r="CU68" i="56" s="1"/>
  <c r="R73" i="56"/>
  <c r="CP85" i="56"/>
  <c r="CU85" i="56" s="1"/>
  <c r="CM86" i="56"/>
  <c r="CM94" i="56"/>
  <c r="CM24" i="56"/>
  <c r="R26" i="56"/>
  <c r="CM26" i="56"/>
  <c r="R42" i="56"/>
  <c r="CM50" i="56"/>
  <c r="CM70" i="56"/>
  <c r="CM80" i="56"/>
  <c r="CM84" i="56"/>
  <c r="CM91" i="56"/>
  <c r="CP29" i="56"/>
  <c r="CU29" i="56" s="1"/>
  <c r="CP54" i="56"/>
  <c r="CM63" i="56"/>
  <c r="CP78" i="56"/>
  <c r="CU78" i="56" s="1"/>
  <c r="R94" i="56"/>
  <c r="R101" i="56"/>
  <c r="CM30" i="56"/>
  <c r="CM54" i="56"/>
  <c r="CM61" i="56"/>
  <c r="CP77" i="56"/>
  <c r="CM78" i="56"/>
  <c r="R87" i="56"/>
  <c r="R8" i="56"/>
  <c r="CP22" i="56"/>
  <c r="CU22" i="56" s="1"/>
  <c r="CP35" i="56"/>
  <c r="CM39" i="56"/>
  <c r="CP43" i="56"/>
  <c r="CM47" i="56"/>
  <c r="R63" i="56"/>
  <c r="CP82" i="56"/>
  <c r="CP88" i="56"/>
  <c r="CU88" i="56" s="1"/>
  <c r="CJ101" i="56"/>
  <c r="CT101" i="56" s="1"/>
  <c r="CJ78" i="56"/>
  <c r="CT78" i="56" s="1"/>
  <c r="CJ107" i="56"/>
  <c r="CT107" i="56" s="1"/>
  <c r="CJ11" i="56"/>
  <c r="CT11" i="56" s="1"/>
  <c r="CD13" i="56"/>
  <c r="CD56" i="56"/>
  <c r="CD101" i="56"/>
  <c r="CD21" i="56"/>
  <c r="CD28" i="56"/>
  <c r="CD48" i="56"/>
  <c r="CD72" i="56"/>
  <c r="CD89" i="56"/>
  <c r="CD92" i="56"/>
  <c r="CD95" i="56"/>
  <c r="CD102" i="56"/>
  <c r="CD108" i="56"/>
  <c r="CJ50" i="56"/>
  <c r="CT50" i="56" s="1"/>
  <c r="CD81" i="56"/>
  <c r="CD40" i="56"/>
  <c r="CD55" i="56"/>
  <c r="CD100" i="56"/>
  <c r="CD88" i="56"/>
  <c r="CJ81" i="56"/>
  <c r="CT81" i="56" s="1"/>
  <c r="BN100" i="56"/>
  <c r="BN17" i="56"/>
  <c r="BN51" i="56"/>
  <c r="BN57" i="56"/>
  <c r="BN89" i="56"/>
  <c r="BN90" i="56"/>
  <c r="BN35" i="56"/>
  <c r="BN111" i="56"/>
  <c r="BN8" i="56"/>
  <c r="CJ36" i="56"/>
  <c r="CT36" i="56" s="1"/>
  <c r="BN95" i="56"/>
  <c r="BN10" i="56"/>
  <c r="CJ23" i="56"/>
  <c r="CT23" i="56" s="1"/>
  <c r="BN27" i="56"/>
  <c r="CJ34" i="56"/>
  <c r="CT34" i="56" s="1"/>
  <c r="BN47" i="56"/>
  <c r="BN73" i="56"/>
  <c r="BN53" i="56"/>
  <c r="BN23" i="56"/>
  <c r="BN94" i="56"/>
  <c r="CJ100" i="56"/>
  <c r="CT100" i="56" s="1"/>
  <c r="AX17" i="56"/>
  <c r="AX22" i="56"/>
  <c r="AX41" i="56"/>
  <c r="CJ48" i="56"/>
  <c r="CT48" i="56" s="1"/>
  <c r="CJ69" i="56"/>
  <c r="CT69" i="56" s="1"/>
  <c r="AX112" i="56"/>
  <c r="AX13" i="56"/>
  <c r="AX49" i="56"/>
  <c r="AX78" i="56"/>
  <c r="AX83" i="56"/>
  <c r="AX34" i="56"/>
  <c r="CJ88" i="56"/>
  <c r="CT88" i="56" s="1"/>
  <c r="CJ22" i="56"/>
  <c r="CT22" i="56" s="1"/>
  <c r="AX58" i="56"/>
  <c r="CJ84" i="56"/>
  <c r="CT84" i="56" s="1"/>
  <c r="CG34" i="56"/>
  <c r="AX59" i="56"/>
  <c r="AX68" i="56"/>
  <c r="AX9" i="56"/>
  <c r="CG26" i="56"/>
  <c r="AX63" i="56"/>
  <c r="CJ108" i="56"/>
  <c r="CT108" i="56" s="1"/>
  <c r="AX15" i="56"/>
  <c r="CJ16" i="56"/>
  <c r="CT16" i="56" s="1"/>
  <c r="AX53" i="56"/>
  <c r="AX77" i="56"/>
  <c r="AX87" i="56"/>
  <c r="AX106" i="56"/>
  <c r="CJ21" i="56"/>
  <c r="CT21" i="56" s="1"/>
  <c r="AX24" i="56"/>
  <c r="CJ40" i="56"/>
  <c r="CT40" i="56" s="1"/>
  <c r="AX54" i="56"/>
  <c r="AX60" i="56"/>
  <c r="AX62" i="56"/>
  <c r="AX85" i="56"/>
  <c r="CJ95" i="56"/>
  <c r="CT95" i="56" s="1"/>
  <c r="CJ111" i="56"/>
  <c r="CT111" i="56" s="1"/>
  <c r="AH53" i="56"/>
  <c r="AH72" i="56"/>
  <c r="AH85" i="56"/>
  <c r="CJ82" i="56"/>
  <c r="CT82" i="56" s="1"/>
  <c r="AH92" i="56"/>
  <c r="CG101" i="56"/>
  <c r="CJ28" i="56"/>
  <c r="CT28" i="56" s="1"/>
  <c r="CG36" i="56"/>
  <c r="AH88" i="56"/>
  <c r="CJ24" i="56"/>
  <c r="CT24" i="56" s="1"/>
  <c r="CJ32" i="56"/>
  <c r="CT32" i="56" s="1"/>
  <c r="CJ53" i="56"/>
  <c r="CT53" i="56" s="1"/>
  <c r="AH70" i="56"/>
  <c r="AH86" i="56"/>
  <c r="CJ90" i="56"/>
  <c r="CT90" i="56" s="1"/>
  <c r="AH10" i="56"/>
  <c r="AH11" i="56"/>
  <c r="CJ73" i="56"/>
  <c r="CT73" i="56" s="1"/>
  <c r="AH96" i="56"/>
  <c r="CJ9" i="56"/>
  <c r="CT9" i="56" s="1"/>
  <c r="CV9" i="56" s="1"/>
  <c r="AH17" i="56"/>
  <c r="AH21" i="56"/>
  <c r="AH36" i="56"/>
  <c r="CJ42" i="56"/>
  <c r="CT42" i="56" s="1"/>
  <c r="AH55" i="56"/>
  <c r="AH61" i="56"/>
  <c r="AH71" i="56"/>
  <c r="AH78" i="56"/>
  <c r="AH107" i="56"/>
  <c r="CJ14" i="56"/>
  <c r="CT14" i="56" s="1"/>
  <c r="AH41" i="56"/>
  <c r="CJ86" i="56"/>
  <c r="CT86" i="56" s="1"/>
  <c r="AH90" i="56"/>
  <c r="CG22" i="56"/>
  <c r="CJ25" i="56"/>
  <c r="CT25" i="56" s="1"/>
  <c r="CJ8" i="56"/>
  <c r="CT8" i="56" s="1"/>
  <c r="CT10" i="56" s="1"/>
  <c r="R10" i="56"/>
  <c r="R24" i="56"/>
  <c r="R25" i="56"/>
  <c r="CJ35" i="56"/>
  <c r="CT35" i="56" s="1"/>
  <c r="R36" i="56"/>
  <c r="R40" i="56"/>
  <c r="R43" i="56"/>
  <c r="CJ83" i="56"/>
  <c r="CT83" i="56" s="1"/>
  <c r="R107" i="56"/>
  <c r="CJ45" i="56"/>
  <c r="CT45" i="56" s="1"/>
  <c r="R58" i="56"/>
  <c r="CJ63" i="56"/>
  <c r="CT63" i="56" s="1"/>
  <c r="CG73" i="56"/>
  <c r="CG88" i="56"/>
  <c r="CG92" i="56"/>
  <c r="CJ94" i="56"/>
  <c r="CT94" i="56" s="1"/>
  <c r="R100" i="56"/>
  <c r="CG44" i="56"/>
  <c r="CG53" i="56"/>
  <c r="R61" i="56"/>
  <c r="CG69" i="56"/>
  <c r="CJ71" i="56"/>
  <c r="CT71" i="56" s="1"/>
  <c r="CG84" i="56"/>
  <c r="R88" i="56"/>
  <c r="R92" i="56"/>
  <c r="CJ99" i="56"/>
  <c r="CT99" i="56" s="1"/>
  <c r="R32" i="56"/>
  <c r="CJ37" i="56"/>
  <c r="CT37" i="56" s="1"/>
  <c r="CG48" i="56"/>
  <c r="CG50" i="56"/>
  <c r="R51" i="56"/>
  <c r="CG71" i="56"/>
  <c r="R13" i="56"/>
  <c r="CJ15" i="56"/>
  <c r="CT15" i="56" s="1"/>
  <c r="CV15" i="56" s="1"/>
  <c r="CG28" i="56"/>
  <c r="CJ106" i="56"/>
  <c r="CT106" i="56" s="1"/>
  <c r="CG32" i="56"/>
  <c r="CH62" i="56"/>
  <c r="CI62" i="56" s="1"/>
  <c r="CJ27" i="56"/>
  <c r="CT27" i="56" s="1"/>
  <c r="CG40" i="56"/>
  <c r="CJ57" i="56"/>
  <c r="CT57" i="56" s="1"/>
  <c r="R71" i="56"/>
  <c r="CG78" i="56"/>
  <c r="CJ89" i="56"/>
  <c r="CT89" i="56" s="1"/>
  <c r="R111" i="56"/>
  <c r="CJ33" i="56"/>
  <c r="CT33" i="56" s="1"/>
  <c r="CJ56" i="56"/>
  <c r="CT56" i="56" s="1"/>
  <c r="CJ76" i="56"/>
  <c r="CT76" i="56" s="1"/>
  <c r="CJ80" i="56"/>
  <c r="CT80" i="56" s="1"/>
  <c r="R81" i="56"/>
  <c r="R83" i="56"/>
  <c r="CN113" i="56"/>
  <c r="CN17" i="56"/>
  <c r="CC115" i="56"/>
  <c r="CC125" i="56"/>
  <c r="CC121" i="56"/>
  <c r="CC117" i="56"/>
  <c r="AX10" i="56"/>
  <c r="CD17" i="56"/>
  <c r="CI21" i="56"/>
  <c r="CG23" i="56"/>
  <c r="CM25" i="56"/>
  <c r="CJ39" i="56"/>
  <c r="CT39" i="56" s="1"/>
  <c r="CI39" i="56"/>
  <c r="CJ47" i="56"/>
  <c r="CT47" i="56" s="1"/>
  <c r="CI47" i="56"/>
  <c r="CD51" i="56"/>
  <c r="R55" i="56"/>
  <c r="CM56" i="56"/>
  <c r="CP56" i="56"/>
  <c r="CP57" i="56"/>
  <c r="CO57" i="56"/>
  <c r="BM119" i="56"/>
  <c r="R67" i="56"/>
  <c r="CH74" i="56"/>
  <c r="CI67" i="56"/>
  <c r="CP71" i="56"/>
  <c r="CM71" i="56"/>
  <c r="CJ55" i="56"/>
  <c r="CT55" i="56" s="1"/>
  <c r="CI55" i="56"/>
  <c r="CI68" i="56"/>
  <c r="CJ68" i="56"/>
  <c r="CT68" i="56" s="1"/>
  <c r="CP23" i="56"/>
  <c r="CJ29" i="56"/>
  <c r="CT29" i="56" s="1"/>
  <c r="CJ31" i="56"/>
  <c r="CT31" i="56" s="1"/>
  <c r="CP33" i="56"/>
  <c r="CD35" i="56"/>
  <c r="R39" i="56"/>
  <c r="CM40" i="56"/>
  <c r="CP40" i="56"/>
  <c r="CP41" i="56"/>
  <c r="CO41" i="56"/>
  <c r="CD43" i="56"/>
  <c r="R47" i="56"/>
  <c r="CM48" i="56"/>
  <c r="CP48" i="56"/>
  <c r="CP49" i="56"/>
  <c r="CO49" i="56"/>
  <c r="CP51" i="56"/>
  <c r="CJ52" i="56"/>
  <c r="CT52" i="56" s="1"/>
  <c r="CG54" i="56"/>
  <c r="CJ54" i="56"/>
  <c r="CT54" i="56" s="1"/>
  <c r="CJ58" i="56"/>
  <c r="CT58" i="56" s="1"/>
  <c r="CG58" i="56"/>
  <c r="CB119" i="56"/>
  <c r="CD64" i="56"/>
  <c r="CM32" i="56"/>
  <c r="CP32" i="56"/>
  <c r="CG38" i="56"/>
  <c r="CJ38" i="56"/>
  <c r="CT38" i="56" s="1"/>
  <c r="CG46" i="56"/>
  <c r="CJ46" i="56"/>
  <c r="CT46" i="56" s="1"/>
  <c r="BN54" i="56"/>
  <c r="AX57" i="56"/>
  <c r="CN62" i="56"/>
  <c r="CL62" i="56"/>
  <c r="CJ10" i="56"/>
  <c r="R17" i="56"/>
  <c r="CM21" i="56"/>
  <c r="CG30" i="56"/>
  <c r="CJ30" i="56"/>
  <c r="CT30" i="56" s="1"/>
  <c r="CM31" i="56"/>
  <c r="AX33" i="56"/>
  <c r="CG37" i="56"/>
  <c r="CG45" i="56"/>
  <c r="R50" i="56"/>
  <c r="CJ51" i="56"/>
  <c r="CT51" i="56" s="1"/>
  <c r="CP87" i="56"/>
  <c r="CO87" i="56"/>
  <c r="CF62" i="56"/>
  <c r="CP38" i="56"/>
  <c r="CP46" i="56"/>
  <c r="CG59" i="56"/>
  <c r="CJ59" i="56"/>
  <c r="CT59" i="56" s="1"/>
  <c r="AV119" i="56"/>
  <c r="AX64" i="56"/>
  <c r="CD10" i="56"/>
  <c r="CD113" i="56" s="1"/>
  <c r="AG115" i="56"/>
  <c r="AG117" i="56"/>
  <c r="AG121" i="56"/>
  <c r="AG125" i="56"/>
  <c r="CG21" i="56"/>
  <c r="BN33" i="56"/>
  <c r="CJ41" i="56"/>
  <c r="CT41" i="56" s="1"/>
  <c r="CJ49" i="56"/>
  <c r="CT49" i="56" s="1"/>
  <c r="AH52" i="56"/>
  <c r="CP53" i="56"/>
  <c r="CP58" i="56"/>
  <c r="BN59" i="56"/>
  <c r="CG31" i="56"/>
  <c r="CM33" i="56"/>
  <c r="CJ70" i="56"/>
  <c r="CT70" i="56" s="1"/>
  <c r="CG70" i="56"/>
  <c r="AX73" i="56"/>
  <c r="AH77" i="56"/>
  <c r="CJ79" i="56"/>
  <c r="CT79" i="56" s="1"/>
  <c r="CG79" i="56"/>
  <c r="R90" i="56"/>
  <c r="CD61" i="56"/>
  <c r="AV123" i="56"/>
  <c r="AX74" i="56"/>
  <c r="CP81" i="56"/>
  <c r="CM81" i="56"/>
  <c r="AX82" i="56"/>
  <c r="P119" i="56"/>
  <c r="CJ85" i="56"/>
  <c r="CT85" i="56" s="1"/>
  <c r="CI85" i="56"/>
  <c r="AW125" i="56"/>
  <c r="CG35" i="56"/>
  <c r="CM37" i="56"/>
  <c r="CG43" i="56"/>
  <c r="CM45" i="56"/>
  <c r="CG51" i="56"/>
  <c r="CM53" i="56"/>
  <c r="CP59" i="56"/>
  <c r="BN60" i="56"/>
  <c r="CJ67" i="56"/>
  <c r="CT67" i="56" s="1"/>
  <c r="CN74" i="56"/>
  <c r="CP69" i="56"/>
  <c r="CJ72" i="56"/>
  <c r="CT72" i="56" s="1"/>
  <c r="CG72" i="56"/>
  <c r="CP79" i="56"/>
  <c r="CO79" i="56"/>
  <c r="CJ77" i="56"/>
  <c r="CT77" i="56" s="1"/>
  <c r="CI77" i="56"/>
  <c r="R80" i="56"/>
  <c r="CD84" i="56"/>
  <c r="CJ87" i="56"/>
  <c r="CT87" i="56" s="1"/>
  <c r="CG87" i="56"/>
  <c r="CJ60" i="56"/>
  <c r="CT60" i="56" s="1"/>
  <c r="CJ61" i="56"/>
  <c r="CT61" i="56" s="1"/>
  <c r="AH62" i="56"/>
  <c r="AG119" i="56"/>
  <c r="CC119" i="56"/>
  <c r="CD67" i="56"/>
  <c r="CF74" i="56"/>
  <c r="CP72" i="56"/>
  <c r="CM72" i="56"/>
  <c r="CD76" i="56"/>
  <c r="AF117" i="56"/>
  <c r="CB117" i="56"/>
  <c r="AW119" i="56"/>
  <c r="AW123" i="56"/>
  <c r="CM95" i="56"/>
  <c r="CP95" i="56"/>
  <c r="AV121" i="56"/>
  <c r="BL125" i="56"/>
  <c r="CG100" i="56"/>
  <c r="CG91" i="56"/>
  <c r="CG95" i="56"/>
  <c r="CJ112" i="56"/>
  <c r="CT112" i="56" s="1"/>
  <c r="P123" i="56"/>
  <c r="CL74" i="56"/>
  <c r="AX96" i="56"/>
  <c r="AW121" i="56"/>
  <c r="BM125" i="56"/>
  <c r="Q119" i="56"/>
  <c r="BL119" i="56"/>
  <c r="Q123" i="56"/>
  <c r="BL123" i="56"/>
  <c r="CL96" i="56"/>
  <c r="CG81" i="56"/>
  <c r="CM83" i="56"/>
  <c r="CI90" i="56"/>
  <c r="R91" i="56"/>
  <c r="CJ91" i="56"/>
  <c r="CT91" i="56" s="1"/>
  <c r="BL121" i="56"/>
  <c r="P125" i="56"/>
  <c r="AV117" i="56"/>
  <c r="R74" i="56"/>
  <c r="BM123" i="56"/>
  <c r="BM121" i="56"/>
  <c r="Q125" i="56"/>
  <c r="CB125" i="56"/>
  <c r="AW117" i="56"/>
  <c r="AF119" i="56"/>
  <c r="BN64" i="56"/>
  <c r="AF123" i="56"/>
  <c r="BN74" i="56"/>
  <c r="CF96" i="56"/>
  <c r="CN96" i="56"/>
  <c r="CG93" i="56"/>
  <c r="CJ93" i="56"/>
  <c r="CT93" i="56" s="1"/>
  <c r="P121" i="56"/>
  <c r="CB121" i="56"/>
  <c r="AF125" i="56"/>
  <c r="CD99" i="56"/>
  <c r="AG123" i="56"/>
  <c r="CB123" i="56"/>
  <c r="AX89" i="56"/>
  <c r="CD91" i="56"/>
  <c r="Q121" i="56"/>
  <c r="P117" i="56"/>
  <c r="R103" i="56"/>
  <c r="BL117" i="56"/>
  <c r="CC123" i="56"/>
  <c r="CH96" i="56"/>
  <c r="AF121" i="56"/>
  <c r="AV125" i="56"/>
  <c r="AX97" i="56"/>
  <c r="Q117" i="56"/>
  <c r="BM117" i="56"/>
  <c r="R96" i="56"/>
  <c r="BN103" i="56"/>
  <c r="BN96" i="56"/>
  <c r="R97" i="56"/>
  <c r="CM92" i="56"/>
  <c r="CG99" i="56"/>
  <c r="CO99" i="56"/>
  <c r="CM101" i="56"/>
  <c r="CD96" i="56"/>
  <c r="AH97" i="56"/>
  <c r="CV160" i="54"/>
  <c r="CV153" i="54"/>
  <c r="CV146" i="54"/>
  <c r="CV132" i="54"/>
  <c r="CU153" i="54"/>
  <c r="CU146" i="54"/>
  <c r="CU132" i="54"/>
  <c r="CV159" i="54"/>
  <c r="CV152" i="54"/>
  <c r="CV145" i="54"/>
  <c r="CU159" i="54"/>
  <c r="CU152" i="54"/>
  <c r="CU145" i="54"/>
  <c r="CV158" i="54"/>
  <c r="CV144" i="54"/>
  <c r="CV157" i="54"/>
  <c r="CV143" i="54"/>
  <c r="CU157" i="54"/>
  <c r="CU143" i="54"/>
  <c r="CV156" i="54"/>
  <c r="CV149" i="54"/>
  <c r="CV142" i="54"/>
  <c r="CU156" i="54"/>
  <c r="CU142" i="54"/>
  <c r="R113" i="56" l="1"/>
  <c r="CW132" i="54"/>
  <c r="AH115" i="56"/>
  <c r="AX125" i="56"/>
  <c r="AX119" i="56"/>
  <c r="AX123" i="56"/>
  <c r="AX113" i="56"/>
  <c r="AX117" i="56"/>
  <c r="R115" i="56"/>
  <c r="BN125" i="56"/>
  <c r="CV13" i="56"/>
  <c r="AH119" i="56"/>
  <c r="AX115" i="56"/>
  <c r="BN113" i="56"/>
  <c r="CU8" i="56"/>
  <c r="CU10" i="56" s="1"/>
  <c r="CU113" i="56" s="1"/>
  <c r="AX121" i="56"/>
  <c r="CV44" i="56"/>
  <c r="CQ26" i="56"/>
  <c r="CV50" i="56"/>
  <c r="CQ50" i="56"/>
  <c r="AH123" i="56"/>
  <c r="AH125" i="56"/>
  <c r="AH117" i="56"/>
  <c r="CK23" i="56"/>
  <c r="AH113" i="56"/>
  <c r="AH121" i="56"/>
  <c r="CU139" i="54"/>
  <c r="CU160" i="54"/>
  <c r="CV139" i="54"/>
  <c r="CU138" i="54"/>
  <c r="CU131" i="54"/>
  <c r="CV138" i="54"/>
  <c r="CV131" i="54"/>
  <c r="CV137" i="54"/>
  <c r="CV130" i="54"/>
  <c r="CW130" i="54" s="1"/>
  <c r="CV151" i="54"/>
  <c r="CV136" i="54"/>
  <c r="CV129" i="54"/>
  <c r="CV150" i="54"/>
  <c r="CU136" i="54"/>
  <c r="CU129" i="54"/>
  <c r="CU150" i="54"/>
  <c r="CV135" i="54"/>
  <c r="CV128" i="54"/>
  <c r="CU135" i="54"/>
  <c r="CU128" i="54"/>
  <c r="CU149" i="54"/>
  <c r="CV83" i="56"/>
  <c r="BN117" i="56"/>
  <c r="CV11" i="56"/>
  <c r="BN115" i="56"/>
  <c r="BN123" i="56"/>
  <c r="CV106" i="56"/>
  <c r="CQ31" i="56"/>
  <c r="CQ100" i="56"/>
  <c r="CQ93" i="56"/>
  <c r="CQ30" i="56"/>
  <c r="CQ86" i="56"/>
  <c r="CQ28" i="56"/>
  <c r="CQ91" i="56"/>
  <c r="CU31" i="56"/>
  <c r="CQ80" i="56"/>
  <c r="CQ92" i="56"/>
  <c r="CQ70" i="56"/>
  <c r="CQ60" i="56"/>
  <c r="CQ83" i="56"/>
  <c r="CV16" i="56"/>
  <c r="CV14" i="56"/>
  <c r="CQ85" i="56"/>
  <c r="CQ25" i="56"/>
  <c r="CV73" i="56"/>
  <c r="CD115" i="56"/>
  <c r="CQ39" i="56"/>
  <c r="CQ78" i="56"/>
  <c r="CD121" i="56"/>
  <c r="CD123" i="56"/>
  <c r="CQ37" i="56"/>
  <c r="CV99" i="56"/>
  <c r="CQ77" i="56"/>
  <c r="CQ101" i="56"/>
  <c r="CQ45" i="56"/>
  <c r="CD125" i="56"/>
  <c r="CD117" i="56"/>
  <c r="CQ90" i="56"/>
  <c r="CQ55" i="56"/>
  <c r="CU45" i="56"/>
  <c r="CV45" i="56" s="1"/>
  <c r="CU77" i="56"/>
  <c r="CU101" i="56"/>
  <c r="CV101" i="56" s="1"/>
  <c r="CU91" i="56"/>
  <c r="CQ68" i="56"/>
  <c r="CQ36" i="56"/>
  <c r="CQ61" i="56"/>
  <c r="BN121" i="56"/>
  <c r="CQ67" i="56"/>
  <c r="CQ47" i="56"/>
  <c r="BN119" i="56"/>
  <c r="CQ94" i="56"/>
  <c r="CV107" i="56"/>
  <c r="CU36" i="56"/>
  <c r="CV36" i="56" s="1"/>
  <c r="CV34" i="56"/>
  <c r="CV84" i="56"/>
  <c r="CQ89" i="56"/>
  <c r="CV63" i="56"/>
  <c r="CV111" i="56"/>
  <c r="CV25" i="56"/>
  <c r="CQ22" i="56"/>
  <c r="CU89" i="56"/>
  <c r="CV89" i="56" s="1"/>
  <c r="CQ34" i="56"/>
  <c r="CQ73" i="56"/>
  <c r="CQ24" i="56"/>
  <c r="CQ21" i="56"/>
  <c r="CV24" i="56"/>
  <c r="CV108" i="56"/>
  <c r="CP62" i="56"/>
  <c r="CP64" i="56" s="1"/>
  <c r="CQ42" i="56"/>
  <c r="CQ76" i="56"/>
  <c r="CQ84" i="56"/>
  <c r="CQ82" i="56"/>
  <c r="CQ99" i="56"/>
  <c r="CQ63" i="56"/>
  <c r="CQ27" i="56"/>
  <c r="CQ44" i="56"/>
  <c r="CQ52" i="56"/>
  <c r="CV90" i="56"/>
  <c r="CQ88" i="56"/>
  <c r="CV88" i="56"/>
  <c r="CU82" i="56"/>
  <c r="CV82" i="56" s="1"/>
  <c r="CV42" i="56"/>
  <c r="R121" i="56"/>
  <c r="CV80" i="56"/>
  <c r="CL17" i="56"/>
  <c r="CM17" i="56" s="1"/>
  <c r="CU43" i="56"/>
  <c r="CV43" i="56" s="1"/>
  <c r="CQ43" i="56"/>
  <c r="R125" i="56"/>
  <c r="R123" i="56"/>
  <c r="CQ29" i="56"/>
  <c r="CU54" i="56"/>
  <c r="CQ54" i="56"/>
  <c r="CV100" i="56"/>
  <c r="CU35" i="56"/>
  <c r="CV35" i="56" s="1"/>
  <c r="CQ35" i="56"/>
  <c r="CV22" i="56"/>
  <c r="CH64" i="56"/>
  <c r="CI64" i="56" s="1"/>
  <c r="CK92" i="56"/>
  <c r="CK94" i="56"/>
  <c r="CV27" i="56"/>
  <c r="CK57" i="56"/>
  <c r="CK28" i="56"/>
  <c r="CK33" i="56"/>
  <c r="R119" i="56"/>
  <c r="CK84" i="56"/>
  <c r="CU38" i="56"/>
  <c r="CQ38" i="56"/>
  <c r="CU23" i="56"/>
  <c r="CV23" i="56" s="1"/>
  <c r="CQ23" i="56"/>
  <c r="CH97" i="56"/>
  <c r="CI97" i="56" s="1"/>
  <c r="CI74" i="56"/>
  <c r="CH123" i="56"/>
  <c r="CK100" i="56"/>
  <c r="CK91" i="56"/>
  <c r="CK90" i="56"/>
  <c r="CK67" i="56"/>
  <c r="CK59" i="56"/>
  <c r="CK35" i="56"/>
  <c r="CK51" i="56"/>
  <c r="CK30" i="56"/>
  <c r="CV30" i="56"/>
  <c r="CO62" i="56"/>
  <c r="CN64" i="56"/>
  <c r="CQ40" i="56"/>
  <c r="CU40" i="56"/>
  <c r="CV40" i="56" s="1"/>
  <c r="CK48" i="56"/>
  <c r="CV78" i="56"/>
  <c r="CK25" i="56"/>
  <c r="CK27" i="56"/>
  <c r="CP113" i="56"/>
  <c r="CP17" i="56"/>
  <c r="CK24" i="56"/>
  <c r="CJ96" i="56"/>
  <c r="CG96" i="56"/>
  <c r="CF121" i="56"/>
  <c r="CU95" i="56"/>
  <c r="CV95" i="56" s="1"/>
  <c r="CQ95" i="56"/>
  <c r="CV94" i="56"/>
  <c r="CV86" i="56"/>
  <c r="CV61" i="56"/>
  <c r="CK61" i="56"/>
  <c r="CK85" i="56"/>
  <c r="CV85" i="56"/>
  <c r="CK70" i="56"/>
  <c r="CV70" i="56"/>
  <c r="CQ58" i="56"/>
  <c r="CU58" i="56"/>
  <c r="CK42" i="56"/>
  <c r="CK58" i="56"/>
  <c r="CQ49" i="56"/>
  <c r="CU49" i="56"/>
  <c r="CK55" i="56"/>
  <c r="CV55" i="56"/>
  <c r="CK78" i="56"/>
  <c r="CQ41" i="56"/>
  <c r="CU41" i="56"/>
  <c r="CK93" i="56"/>
  <c r="CV93" i="56"/>
  <c r="CV92" i="56"/>
  <c r="CK101" i="56"/>
  <c r="CK86" i="56"/>
  <c r="CK60" i="56"/>
  <c r="CV60" i="56"/>
  <c r="CK81" i="56"/>
  <c r="CU53" i="56"/>
  <c r="CV53" i="56" s="1"/>
  <c r="CQ53" i="56"/>
  <c r="CI17" i="56"/>
  <c r="CK53" i="56"/>
  <c r="CK38" i="56"/>
  <c r="CQ48" i="56"/>
  <c r="CU48" i="56"/>
  <c r="CV48" i="56" s="1"/>
  <c r="CK47" i="56"/>
  <c r="CV47" i="56"/>
  <c r="CK73" i="56"/>
  <c r="CV21" i="56"/>
  <c r="CK95" i="56"/>
  <c r="CV112" i="56"/>
  <c r="CK63" i="56"/>
  <c r="CK82" i="56"/>
  <c r="CK44" i="56"/>
  <c r="CK36" i="56"/>
  <c r="CK22" i="56"/>
  <c r="CK32" i="56"/>
  <c r="CK56" i="56"/>
  <c r="CK99" i="56"/>
  <c r="CQ72" i="56"/>
  <c r="CU72" i="56"/>
  <c r="CK89" i="56"/>
  <c r="CK77" i="56"/>
  <c r="CU79" i="56"/>
  <c r="CQ79" i="56"/>
  <c r="CK80" i="56"/>
  <c r="CK69" i="56"/>
  <c r="CG62" i="56"/>
  <c r="CF64" i="56"/>
  <c r="CJ62" i="56"/>
  <c r="CK62" i="56" s="1"/>
  <c r="CG17" i="56"/>
  <c r="CQ57" i="56"/>
  <c r="CU57" i="56"/>
  <c r="CV57" i="56" s="1"/>
  <c r="CK40" i="56"/>
  <c r="CK50" i="56"/>
  <c r="CK21" i="56"/>
  <c r="CU51" i="56"/>
  <c r="CQ51" i="56"/>
  <c r="CU59" i="56"/>
  <c r="CQ59" i="56"/>
  <c r="CP96" i="56"/>
  <c r="R117" i="56"/>
  <c r="CF123" i="56"/>
  <c r="CF97" i="56"/>
  <c r="CG74" i="56"/>
  <c r="CJ74" i="56"/>
  <c r="CU81" i="56"/>
  <c r="CQ81" i="56"/>
  <c r="CK79" i="56"/>
  <c r="CK49" i="56"/>
  <c r="CU46" i="56"/>
  <c r="CQ46" i="56"/>
  <c r="CD119" i="56"/>
  <c r="CK54" i="56"/>
  <c r="CQ33" i="56"/>
  <c r="CU33" i="56"/>
  <c r="CV33" i="56" s="1"/>
  <c r="CQ56" i="56"/>
  <c r="CU56" i="56"/>
  <c r="CV56" i="56" s="1"/>
  <c r="CK45" i="56"/>
  <c r="CT17" i="56"/>
  <c r="CV37" i="56"/>
  <c r="CM96" i="56"/>
  <c r="CK83" i="56"/>
  <c r="CK87" i="56"/>
  <c r="CK71" i="56"/>
  <c r="CK72" i="56"/>
  <c r="CV76" i="56"/>
  <c r="CP74" i="56"/>
  <c r="CK43" i="56"/>
  <c r="CU87" i="56"/>
  <c r="CQ87" i="56"/>
  <c r="CJ113" i="56"/>
  <c r="CQ32" i="56"/>
  <c r="CU32" i="56"/>
  <c r="CV32" i="56" s="1"/>
  <c r="CK31" i="56"/>
  <c r="CU71" i="56"/>
  <c r="CQ71" i="56"/>
  <c r="CK39" i="56"/>
  <c r="CV39" i="56"/>
  <c r="CK26" i="56"/>
  <c r="CK37" i="56"/>
  <c r="CO17" i="56"/>
  <c r="CN97" i="56"/>
  <c r="CO97" i="56" s="1"/>
  <c r="CN123" i="56"/>
  <c r="CO74" i="56"/>
  <c r="CI96" i="56"/>
  <c r="CH121" i="56"/>
  <c r="CN121" i="56"/>
  <c r="CO96" i="56"/>
  <c r="CL97" i="56"/>
  <c r="CM97" i="56" s="1"/>
  <c r="CM74" i="56"/>
  <c r="CU69" i="56"/>
  <c r="CV69" i="56" s="1"/>
  <c r="CQ69" i="56"/>
  <c r="CK76" i="56"/>
  <c r="CK88" i="56"/>
  <c r="CK41" i="56"/>
  <c r="CM62" i="56"/>
  <c r="CL64" i="56"/>
  <c r="CK46" i="56"/>
  <c r="CV52" i="56"/>
  <c r="CK52" i="56"/>
  <c r="CK29" i="56"/>
  <c r="CV29" i="56"/>
  <c r="CK68" i="56"/>
  <c r="CV68" i="56"/>
  <c r="CK34" i="56"/>
  <c r="CV26" i="56"/>
  <c r="CV28" i="56"/>
  <c r="CW131" i="54" l="1"/>
  <c r="CV77" i="56"/>
  <c r="CU17" i="56"/>
  <c r="CV8" i="56"/>
  <c r="CV10" i="56" s="1"/>
  <c r="CV17" i="56" s="1"/>
  <c r="CV31" i="56"/>
  <c r="CH119" i="56"/>
  <c r="CW129" i="54"/>
  <c r="CW128" i="54"/>
  <c r="CV91" i="56"/>
  <c r="CQ62" i="56"/>
  <c r="CV72" i="56"/>
  <c r="CL123" i="56"/>
  <c r="CL121" i="56"/>
  <c r="CV41" i="56"/>
  <c r="CV87" i="56"/>
  <c r="CU96" i="56"/>
  <c r="CV51" i="56"/>
  <c r="CU74" i="56"/>
  <c r="CV79" i="56"/>
  <c r="CV38" i="56"/>
  <c r="CV54" i="56"/>
  <c r="CN125" i="56"/>
  <c r="CV58" i="56"/>
  <c r="CH125" i="56"/>
  <c r="CH102" i="56"/>
  <c r="CI102" i="56" s="1"/>
  <c r="CF125" i="56"/>
  <c r="CQ17" i="56"/>
  <c r="CV71" i="56"/>
  <c r="CP97" i="56"/>
  <c r="CQ97" i="56" s="1"/>
  <c r="CP123" i="56"/>
  <c r="CQ74" i="56"/>
  <c r="CJ123" i="56"/>
  <c r="CK74" i="56"/>
  <c r="CF119" i="56"/>
  <c r="CG64" i="56"/>
  <c r="CF102" i="56"/>
  <c r="CJ64" i="56"/>
  <c r="CT62" i="56"/>
  <c r="CV81" i="56"/>
  <c r="CV59" i="56"/>
  <c r="CU62" i="56"/>
  <c r="CU64" i="56" s="1"/>
  <c r="CN119" i="56"/>
  <c r="CN102" i="56"/>
  <c r="CO64" i="56"/>
  <c r="CT96" i="56"/>
  <c r="CG97" i="56"/>
  <c r="CJ97" i="56"/>
  <c r="CK97" i="56" s="1"/>
  <c r="CV67" i="56"/>
  <c r="CT74" i="56"/>
  <c r="CL102" i="56"/>
  <c r="CL119" i="56"/>
  <c r="CM64" i="56"/>
  <c r="CK17" i="56"/>
  <c r="CJ121" i="56"/>
  <c r="CK96" i="56"/>
  <c r="CQ96" i="56"/>
  <c r="CP121" i="56"/>
  <c r="CV46" i="56"/>
  <c r="CV49" i="56"/>
  <c r="CT113" i="56"/>
  <c r="CP119" i="56"/>
  <c r="CQ64" i="56"/>
  <c r="CV113" i="56" l="1"/>
  <c r="CU121" i="56"/>
  <c r="CL125" i="56"/>
  <c r="CJ125" i="56"/>
  <c r="CP125" i="56"/>
  <c r="CP102" i="56"/>
  <c r="CQ102" i="56" s="1"/>
  <c r="CU97" i="56"/>
  <c r="CU102" i="56" s="1"/>
  <c r="CU103" i="56" s="1"/>
  <c r="CU123" i="56"/>
  <c r="CV96" i="56"/>
  <c r="CH103" i="56"/>
  <c r="CI103" i="56" s="1"/>
  <c r="CV74" i="56"/>
  <c r="CM102" i="56"/>
  <c r="CL103" i="56"/>
  <c r="CT64" i="56"/>
  <c r="CV62" i="56"/>
  <c r="CV64" i="56" s="1"/>
  <c r="CT123" i="56"/>
  <c r="CT97" i="56"/>
  <c r="CO102" i="56"/>
  <c r="CN103" i="56"/>
  <c r="CJ119" i="56"/>
  <c r="CJ102" i="56"/>
  <c r="CK64" i="56"/>
  <c r="CG102" i="56"/>
  <c r="CF103" i="56"/>
  <c r="CU119" i="56"/>
  <c r="CT121" i="56"/>
  <c r="BT112" i="53"/>
  <c r="CP103" i="56" l="1"/>
  <c r="CQ103" i="56" s="1"/>
  <c r="CH115" i="56"/>
  <c r="CH117" i="56" s="1"/>
  <c r="CV97" i="56"/>
  <c r="CV102" i="56" s="1"/>
  <c r="CV103" i="56" s="1"/>
  <c r="CV121" i="56"/>
  <c r="CV123" i="56"/>
  <c r="CU115" i="56"/>
  <c r="CU117" i="56"/>
  <c r="CV119" i="56"/>
  <c r="CK102" i="56"/>
  <c r="CJ103" i="56"/>
  <c r="CT119" i="56"/>
  <c r="CT102" i="56"/>
  <c r="CT103" i="56" s="1"/>
  <c r="CM103" i="56"/>
  <c r="CL115" i="56"/>
  <c r="CL117" i="56" s="1"/>
  <c r="CF115" i="56"/>
  <c r="CF117" i="56" s="1"/>
  <c r="CG103" i="56"/>
  <c r="CN115" i="56"/>
  <c r="CN117" i="56" s="1"/>
  <c r="CO103" i="56"/>
  <c r="AW112" i="53"/>
  <c r="AV112" i="53"/>
  <c r="CB112" i="53"/>
  <c r="BZ112" i="53"/>
  <c r="AN112" i="53"/>
  <c r="CC112" i="53"/>
  <c r="CP115" i="56" l="1"/>
  <c r="CP117" i="56" s="1"/>
  <c r="CV115" i="56"/>
  <c r="CV117" i="56"/>
  <c r="CJ115" i="56"/>
  <c r="CJ117" i="56" s="1"/>
  <c r="CK103" i="56"/>
  <c r="CT117" i="56"/>
  <c r="CT115" i="56"/>
  <c r="CD112" i="53"/>
  <c r="CU99" i="44"/>
  <c r="CU90" i="44"/>
  <c r="CU87" i="44"/>
  <c r="CU77" i="44"/>
  <c r="CU49" i="44"/>
  <c r="CU31" i="44"/>
  <c r="CU24" i="44"/>
  <c r="CU9" i="44"/>
  <c r="CU108" i="44"/>
  <c r="CU107" i="44"/>
  <c r="CU106" i="44"/>
  <c r="CU94" i="44"/>
  <c r="CU93" i="44"/>
  <c r="CU57" i="44"/>
  <c r="CU53" i="44"/>
  <c r="CU50" i="44"/>
  <c r="CU47" i="44"/>
  <c r="CU46" i="44"/>
  <c r="CU43" i="44"/>
  <c r="CU42" i="44"/>
  <c r="CU41" i="44"/>
  <c r="CU40" i="44"/>
  <c r="CU39" i="44"/>
  <c r="CU37" i="44"/>
  <c r="CU33" i="44"/>
  <c r="CU26" i="44"/>
  <c r="CU15" i="44"/>
  <c r="CU14" i="44"/>
  <c r="CU11" i="44"/>
  <c r="CU85" i="44" l="1"/>
  <c r="CU13" i="44"/>
  <c r="CU16" i="44"/>
  <c r="CU36" i="44"/>
  <c r="CU89" i="44"/>
  <c r="CU58" i="44"/>
  <c r="CU63" i="44"/>
  <c r="CU101" i="44"/>
  <c r="CU30" i="44"/>
  <c r="CU55" i="44"/>
  <c r="CU81" i="44"/>
  <c r="CU112" i="44"/>
  <c r="CU23" i="44"/>
  <c r="CU59" i="44"/>
  <c r="CU84" i="44"/>
  <c r="CU95" i="44"/>
  <c r="CU27" i="44"/>
  <c r="CU34" i="44"/>
  <c r="CU52" i="44"/>
  <c r="CU56" i="44"/>
  <c r="CU71" i="44"/>
  <c r="CU88" i="44"/>
  <c r="CU92" i="44"/>
  <c r="CU111" i="44"/>
  <c r="CU21" i="44"/>
  <c r="CU67" i="44"/>
  <c r="CU76" i="44"/>
  <c r="CU82" i="44" l="1"/>
  <c r="CU44" i="44"/>
  <c r="CU78" i="44"/>
  <c r="CU86" i="44"/>
  <c r="CU25" i="44"/>
  <c r="CU54" i="44"/>
  <c r="CU73" i="44"/>
  <c r="CU35" i="44"/>
  <c r="CU51" i="44"/>
  <c r="CU70" i="44"/>
  <c r="CU80" i="44"/>
  <c r="CU45" i="44"/>
  <c r="CU29" i="44"/>
  <c r="CU68" i="44"/>
  <c r="CU48" i="44"/>
  <c r="CU60" i="44"/>
  <c r="CU61" i="44"/>
  <c r="CU32" i="44"/>
  <c r="CU28" i="44"/>
  <c r="CU8" i="44"/>
  <c r="CU10" i="44" s="1"/>
  <c r="CU100" i="44"/>
  <c r="CU72" i="44"/>
  <c r="CU83" i="44"/>
  <c r="CU79" i="44"/>
  <c r="CU22" i="44"/>
  <c r="CU91" i="44"/>
  <c r="CU38" i="44"/>
  <c r="CU69" i="44"/>
  <c r="CU62" i="44" l="1"/>
  <c r="CU64" i="44" s="1"/>
  <c r="CU96" i="44"/>
  <c r="CU74" i="44"/>
  <c r="CU113" i="44"/>
  <c r="CU17" i="44"/>
  <c r="CU119" i="44" l="1"/>
  <c r="CU97" i="44"/>
  <c r="CU102" i="44" s="1"/>
  <c r="CU103" i="44" s="1"/>
  <c r="CU123" i="44"/>
  <c r="CU121" i="44"/>
  <c r="CU117" i="44" l="1"/>
  <c r="CU115" i="44"/>
  <c r="CT111" i="44" l="1"/>
  <c r="CV111" i="44" s="1"/>
  <c r="CT108" i="44"/>
  <c r="CV108" i="44" s="1"/>
  <c r="CT107" i="44"/>
  <c r="CV107" i="44" s="1"/>
  <c r="CT100" i="44"/>
  <c r="CV100" i="44" s="1"/>
  <c r="CT92" i="44"/>
  <c r="CV92" i="44" s="1"/>
  <c r="CT91" i="44"/>
  <c r="CV91" i="44" s="1"/>
  <c r="CT89" i="44"/>
  <c r="CV89" i="44" s="1"/>
  <c r="CT88" i="44"/>
  <c r="CV88" i="44" s="1"/>
  <c r="CT87" i="44"/>
  <c r="CV87" i="44" s="1"/>
  <c r="CT86" i="44"/>
  <c r="CV86" i="44" s="1"/>
  <c r="CT84" i="44"/>
  <c r="CV84" i="44" s="1"/>
  <c r="CT82" i="44"/>
  <c r="CV82" i="44" s="1"/>
  <c r="CT80" i="44"/>
  <c r="CV80" i="44" s="1"/>
  <c r="CT71" i="44"/>
  <c r="CV71" i="44" s="1"/>
  <c r="CT70" i="44"/>
  <c r="CV70" i="44" s="1"/>
  <c r="CT67" i="44"/>
  <c r="CT63" i="44"/>
  <c r="CV63" i="44" s="1"/>
  <c r="CT61" i="44"/>
  <c r="CV61" i="44" s="1"/>
  <c r="CT60" i="44"/>
  <c r="CV60" i="44" s="1"/>
  <c r="CT59" i="44"/>
  <c r="CV59" i="44" s="1"/>
  <c r="CT57" i="44"/>
  <c r="CV57" i="44" s="1"/>
  <c r="CT55" i="44"/>
  <c r="CV55" i="44" s="1"/>
  <c r="CT49" i="44"/>
  <c r="CV49" i="44" s="1"/>
  <c r="CT45" i="44"/>
  <c r="CV45" i="44" s="1"/>
  <c r="CT44" i="44"/>
  <c r="CV44" i="44" s="1"/>
  <c r="CT41" i="44"/>
  <c r="CV41" i="44" s="1"/>
  <c r="CT39" i="44"/>
  <c r="CV39" i="44" s="1"/>
  <c r="CT35" i="44"/>
  <c r="CV35" i="44" s="1"/>
  <c r="CT33" i="44"/>
  <c r="CV33" i="44" s="1"/>
  <c r="CT29" i="44"/>
  <c r="CV29" i="44" s="1"/>
  <c r="CT28" i="44"/>
  <c r="CV28" i="44" s="1"/>
  <c r="CT27" i="44"/>
  <c r="CV27" i="44" s="1"/>
  <c r="CT25" i="44"/>
  <c r="CV25" i="44" s="1"/>
  <c r="CT23" i="44"/>
  <c r="CV23" i="44" s="1"/>
  <c r="CT21" i="44"/>
  <c r="CT16" i="44"/>
  <c r="CV16" i="44" s="1"/>
  <c r="CT15" i="44"/>
  <c r="CV15" i="44" s="1"/>
  <c r="CT14" i="44"/>
  <c r="CV14" i="44" s="1"/>
  <c r="CT11" i="44"/>
  <c r="CV11" i="44" s="1"/>
  <c r="CT10" i="44" l="1"/>
  <c r="CV8" i="44"/>
  <c r="CV10" i="44" s="1"/>
  <c r="CV21" i="44"/>
  <c r="CT52" i="44"/>
  <c r="CV52" i="44" s="1"/>
  <c r="CT32" i="44"/>
  <c r="CV32" i="44" s="1"/>
  <c r="CT47" i="44"/>
  <c r="CV47" i="44" s="1"/>
  <c r="CT76" i="44"/>
  <c r="CT79" i="44"/>
  <c r="CV79" i="44" s="1"/>
  <c r="CT94" i="44"/>
  <c r="CV94" i="44" s="1"/>
  <c r="CT37" i="44"/>
  <c r="CV37" i="44" s="1"/>
  <c r="CT40" i="44"/>
  <c r="CV40" i="44" s="1"/>
  <c r="CT69" i="44"/>
  <c r="CV69" i="44" s="1"/>
  <c r="CT9" i="44"/>
  <c r="CV9" i="44" s="1"/>
  <c r="CT24" i="44"/>
  <c r="CV24" i="44" s="1"/>
  <c r="CT53" i="44"/>
  <c r="CV53" i="44" s="1"/>
  <c r="CT56" i="44"/>
  <c r="CV56" i="44" s="1"/>
  <c r="CT36" i="44"/>
  <c r="CV36" i="44" s="1"/>
  <c r="CT51" i="44"/>
  <c r="CV51" i="44" s="1"/>
  <c r="CT83" i="44"/>
  <c r="CV83" i="44" s="1"/>
  <c r="CT101" i="44"/>
  <c r="CV101" i="44" s="1"/>
  <c r="CT31" i="44"/>
  <c r="CV31" i="44" s="1"/>
  <c r="CT48" i="44"/>
  <c r="CV48" i="44" s="1"/>
  <c r="CT73" i="44"/>
  <c r="CV73" i="44" s="1"/>
  <c r="CT78" i="44"/>
  <c r="CV78" i="44" s="1"/>
  <c r="CT95" i="44"/>
  <c r="CV95" i="44" s="1"/>
  <c r="CT106" i="44"/>
  <c r="CV106" i="44" s="1"/>
  <c r="CV67" i="44"/>
  <c r="CT90" i="44"/>
  <c r="CV90" i="44" s="1"/>
  <c r="CT93" i="44"/>
  <c r="CV93" i="44" s="1"/>
  <c r="CT99" i="44"/>
  <c r="CV99" i="44" s="1"/>
  <c r="CT22" i="44"/>
  <c r="CV22" i="44" s="1"/>
  <c r="CT54" i="44"/>
  <c r="CV54" i="44" s="1"/>
  <c r="CT26" i="44"/>
  <c r="CV26" i="44" s="1"/>
  <c r="CT34" i="44"/>
  <c r="CV34" i="44" s="1"/>
  <c r="CT13" i="44"/>
  <c r="CV13" i="44" s="1"/>
  <c r="CT58" i="44"/>
  <c r="CV58" i="44" s="1"/>
  <c r="CT85" i="44"/>
  <c r="CV85" i="44" s="1"/>
  <c r="CT38" i="44" l="1"/>
  <c r="CV38" i="44" s="1"/>
  <c r="CT42" i="44"/>
  <c r="CV42" i="44" s="1"/>
  <c r="CT112" i="44"/>
  <c r="CV112" i="44" s="1"/>
  <c r="CV113" i="44" s="1"/>
  <c r="CT30" i="44"/>
  <c r="CV30" i="44" s="1"/>
  <c r="CT81" i="44"/>
  <c r="CV81" i="44" s="1"/>
  <c r="CT50" i="44"/>
  <c r="CV50" i="44" s="1"/>
  <c r="CT46" i="44"/>
  <c r="CV46" i="44" s="1"/>
  <c r="CT43" i="44"/>
  <c r="CV43" i="44" s="1"/>
  <c r="CV76" i="44"/>
  <c r="CT72" i="44"/>
  <c r="CV72" i="44" s="1"/>
  <c r="CV17" i="44"/>
  <c r="CT77" i="44"/>
  <c r="CV77" i="44" s="1"/>
  <c r="CT68" i="44"/>
  <c r="CT17" i="44"/>
  <c r="CT113" i="44" l="1"/>
  <c r="CT62" i="44"/>
  <c r="CT96" i="44"/>
  <c r="CV68" i="44"/>
  <c r="CV74" i="44" s="1"/>
  <c r="CT74" i="44"/>
  <c r="CV96" i="44"/>
  <c r="CV121" i="44" l="1"/>
  <c r="CT123" i="44"/>
  <c r="CT97" i="44"/>
  <c r="CV97" i="44"/>
  <c r="CV123" i="44"/>
  <c r="CT121" i="44"/>
  <c r="CV62" i="44"/>
  <c r="CV64" i="44" s="1"/>
  <c r="CT64" i="44"/>
  <c r="CV119" i="44" l="1"/>
  <c r="CV102" i="44"/>
  <c r="CV103" i="44" s="1"/>
  <c r="CT102" i="44"/>
  <c r="CT103" i="44" s="1"/>
  <c r="CT119" i="44"/>
  <c r="CT115" i="44" l="1"/>
  <c r="CT117" i="44"/>
  <c r="CV115" i="44"/>
  <c r="CV117" i="44"/>
  <c r="BX10" i="53" l="1"/>
  <c r="BZ111" i="53"/>
  <c r="BZ100" i="53"/>
  <c r="BZ94" i="53"/>
  <c r="BZ91" i="53"/>
  <c r="BZ89" i="53"/>
  <c r="BZ86" i="53"/>
  <c r="BZ83" i="53"/>
  <c r="BZ81" i="53"/>
  <c r="BZ78" i="53"/>
  <c r="BZ73" i="53"/>
  <c r="BZ71" i="53"/>
  <c r="BZ68" i="53"/>
  <c r="BZ61" i="53"/>
  <c r="BZ59" i="53"/>
  <c r="BZ56" i="53"/>
  <c r="BZ53" i="53"/>
  <c r="BZ51" i="53"/>
  <c r="BZ48" i="53"/>
  <c r="BZ45" i="53"/>
  <c r="BZ43" i="53"/>
  <c r="BZ40" i="53"/>
  <c r="BZ37" i="53"/>
  <c r="BZ35" i="53"/>
  <c r="BZ32" i="53"/>
  <c r="BZ29" i="53"/>
  <c r="BZ27" i="53"/>
  <c r="BZ24" i="53"/>
  <c r="BZ21" i="53"/>
  <c r="BZ15" i="53"/>
  <c r="BZ11" i="53"/>
  <c r="BV10" i="53"/>
  <c r="BR10" i="53"/>
  <c r="BT111" i="53"/>
  <c r="BT100" i="53"/>
  <c r="BT92" i="53"/>
  <c r="BT89" i="53"/>
  <c r="BT84" i="53"/>
  <c r="BT83" i="53"/>
  <c r="BT81" i="53"/>
  <c r="BT76" i="53"/>
  <c r="BT73" i="53"/>
  <c r="BT71" i="53"/>
  <c r="BT63" i="53"/>
  <c r="BT61" i="53"/>
  <c r="BT59" i="53"/>
  <c r="BT54" i="53"/>
  <c r="BT53" i="53"/>
  <c r="BT51" i="53"/>
  <c r="BT46" i="53"/>
  <c r="BT45" i="53"/>
  <c r="BT43" i="53"/>
  <c r="BT38" i="53"/>
  <c r="BT37" i="53"/>
  <c r="BT35" i="53"/>
  <c r="BT30" i="53"/>
  <c r="BT29" i="53"/>
  <c r="BT27" i="53"/>
  <c r="BT22" i="53"/>
  <c r="BT15" i="53"/>
  <c r="BP10" i="53"/>
  <c r="BJ112" i="53"/>
  <c r="BD112" i="53"/>
  <c r="BH10" i="53"/>
  <c r="BJ111" i="53"/>
  <c r="BJ101" i="53"/>
  <c r="BJ90" i="53"/>
  <c r="BJ83" i="53"/>
  <c r="BJ82" i="53"/>
  <c r="BJ73" i="53"/>
  <c r="BJ72" i="53"/>
  <c r="BJ61" i="53"/>
  <c r="BJ60" i="53"/>
  <c r="BJ53" i="53"/>
  <c r="BJ52" i="53"/>
  <c r="BJ45" i="53"/>
  <c r="BJ44" i="53"/>
  <c r="BJ38" i="53"/>
  <c r="BJ37" i="53"/>
  <c r="BJ36" i="53"/>
  <c r="BJ29" i="53"/>
  <c r="BJ28" i="53"/>
  <c r="BJ21" i="53"/>
  <c r="BJ16" i="53"/>
  <c r="BF10" i="53"/>
  <c r="BD111" i="53"/>
  <c r="BB10" i="53"/>
  <c r="BD100" i="53"/>
  <c r="BD94" i="53"/>
  <c r="BD86" i="53"/>
  <c r="BD78" i="53"/>
  <c r="BD68" i="53"/>
  <c r="BD56" i="53"/>
  <c r="BD48" i="53"/>
  <c r="BD40" i="53"/>
  <c r="BD32" i="53"/>
  <c r="BD24" i="53"/>
  <c r="BD11" i="53"/>
  <c r="AZ10" i="53"/>
  <c r="AT112" i="53"/>
  <c r="AR10" i="53"/>
  <c r="AT111" i="53"/>
  <c r="AT95" i="53"/>
  <c r="AT94" i="53"/>
  <c r="AT93" i="53"/>
  <c r="AT92" i="53"/>
  <c r="AT87" i="53"/>
  <c r="AT86" i="53"/>
  <c r="AT85" i="53"/>
  <c r="AT84" i="53"/>
  <c r="AT78" i="53"/>
  <c r="AT77" i="53"/>
  <c r="AT76" i="53"/>
  <c r="AT69" i="53"/>
  <c r="AT68" i="53"/>
  <c r="AT63" i="53"/>
  <c r="AT57" i="53"/>
  <c r="AT56" i="53"/>
  <c r="AT55" i="53"/>
  <c r="AT54" i="53"/>
  <c r="AT49" i="53"/>
  <c r="AT48" i="53"/>
  <c r="AT47" i="53"/>
  <c r="AT46" i="53"/>
  <c r="AT41" i="53"/>
  <c r="AT40" i="53"/>
  <c r="AT39" i="53"/>
  <c r="AT38" i="53"/>
  <c r="AT33" i="53"/>
  <c r="AT32" i="53"/>
  <c r="AT31" i="53"/>
  <c r="AT30" i="53"/>
  <c r="AT25" i="53"/>
  <c r="AT24" i="53"/>
  <c r="AT23" i="53"/>
  <c r="AT22" i="53"/>
  <c r="AT13" i="53"/>
  <c r="AT11" i="53"/>
  <c r="AP10" i="53"/>
  <c r="AB10" i="53"/>
  <c r="AD111" i="53"/>
  <c r="AD107" i="53"/>
  <c r="AD106" i="53"/>
  <c r="AD101" i="53"/>
  <c r="AD100" i="53"/>
  <c r="AD92" i="53"/>
  <c r="AD91" i="53"/>
  <c r="AD90" i="53"/>
  <c r="AD89" i="53"/>
  <c r="AD84" i="53"/>
  <c r="AD83" i="53"/>
  <c r="AD82" i="53"/>
  <c r="AD81" i="53"/>
  <c r="AD76" i="53"/>
  <c r="AD73" i="53"/>
  <c r="AD72" i="53"/>
  <c r="AD71" i="53"/>
  <c r="AD63" i="53"/>
  <c r="AD61" i="53"/>
  <c r="AD60" i="53"/>
  <c r="AD59" i="53"/>
  <c r="AD54" i="53"/>
  <c r="AD53" i="53"/>
  <c r="AD52" i="53"/>
  <c r="AD51" i="53"/>
  <c r="AD46" i="53"/>
  <c r="AD45" i="53"/>
  <c r="AD44" i="53"/>
  <c r="AD43" i="53"/>
  <c r="AD38" i="53"/>
  <c r="AD37" i="53"/>
  <c r="AD36" i="53"/>
  <c r="AD35" i="53"/>
  <c r="AD30" i="53"/>
  <c r="AD29" i="53"/>
  <c r="AD28" i="53"/>
  <c r="AD27" i="53"/>
  <c r="AD22" i="53"/>
  <c r="AD16" i="53"/>
  <c r="AD15" i="53"/>
  <c r="Z10" i="53"/>
  <c r="V10" i="53"/>
  <c r="AF112" i="53"/>
  <c r="X111" i="53"/>
  <c r="X101" i="53"/>
  <c r="X100" i="53"/>
  <c r="X94" i="53"/>
  <c r="X90" i="53"/>
  <c r="X89" i="53"/>
  <c r="X87" i="53"/>
  <c r="X86" i="53"/>
  <c r="X82" i="53"/>
  <c r="X81" i="53"/>
  <c r="X79" i="53"/>
  <c r="X78" i="53"/>
  <c r="X60" i="53"/>
  <c r="X59" i="53"/>
  <c r="X57" i="53"/>
  <c r="X56" i="53"/>
  <c r="X52" i="53"/>
  <c r="X51" i="53"/>
  <c r="X49" i="53"/>
  <c r="X48" i="53"/>
  <c r="X44" i="53"/>
  <c r="X43" i="53"/>
  <c r="X41" i="53"/>
  <c r="X40" i="53"/>
  <c r="X36" i="53"/>
  <c r="X35" i="53"/>
  <c r="X33" i="53"/>
  <c r="X32" i="53"/>
  <c r="X28" i="53"/>
  <c r="X27" i="53"/>
  <c r="X25" i="53"/>
  <c r="X24" i="53"/>
  <c r="X16" i="53"/>
  <c r="X15" i="53"/>
  <c r="X13" i="53"/>
  <c r="X11" i="53"/>
  <c r="T10" i="53"/>
  <c r="BJ87" i="53" l="1"/>
  <c r="BJ95" i="53"/>
  <c r="BT13" i="53"/>
  <c r="BT25" i="53"/>
  <c r="BT33" i="53"/>
  <c r="BT41" i="53"/>
  <c r="BT49" i="53"/>
  <c r="BT57" i="53"/>
  <c r="BT69" i="53"/>
  <c r="BT79" i="53"/>
  <c r="BT87" i="53"/>
  <c r="BT95" i="53"/>
  <c r="BD14" i="53"/>
  <c r="BD26" i="53"/>
  <c r="BD34" i="53"/>
  <c r="BD42" i="53"/>
  <c r="BD50" i="53"/>
  <c r="BD58" i="53"/>
  <c r="BD70" i="53"/>
  <c r="BD80" i="53"/>
  <c r="BD88" i="53"/>
  <c r="BD99" i="53"/>
  <c r="X95" i="53"/>
  <c r="X14" i="53"/>
  <c r="X26" i="53"/>
  <c r="X34" i="53"/>
  <c r="X42" i="53"/>
  <c r="X50" i="53"/>
  <c r="X58" i="53"/>
  <c r="X80" i="53"/>
  <c r="X88" i="53"/>
  <c r="X99" i="53"/>
  <c r="BT32" i="53"/>
  <c r="BT40" i="53"/>
  <c r="BT48" i="53"/>
  <c r="BT56" i="53"/>
  <c r="BT68" i="53"/>
  <c r="BT78" i="53"/>
  <c r="BT86" i="53"/>
  <c r="BT94" i="53"/>
  <c r="BZ88" i="53"/>
  <c r="BZ99" i="53"/>
  <c r="BD22" i="53"/>
  <c r="BD30" i="53"/>
  <c r="BD38" i="53"/>
  <c r="BD46" i="53"/>
  <c r="BD54" i="53"/>
  <c r="BD63" i="53"/>
  <c r="BD76" i="53"/>
  <c r="BD84" i="53"/>
  <c r="BD92" i="53"/>
  <c r="BJ13" i="53"/>
  <c r="BJ25" i="53"/>
  <c r="BJ33" i="53"/>
  <c r="BJ41" i="53"/>
  <c r="BJ49" i="53"/>
  <c r="BJ57" i="53"/>
  <c r="BJ69" i="53"/>
  <c r="BJ79" i="53"/>
  <c r="BD13" i="53"/>
  <c r="BD25" i="53"/>
  <c r="BD33" i="53"/>
  <c r="BD41" i="53"/>
  <c r="BD49" i="53"/>
  <c r="BD57" i="53"/>
  <c r="BD69" i="53"/>
  <c r="BD79" i="53"/>
  <c r="BD87" i="53"/>
  <c r="BD95" i="53"/>
  <c r="BJ51" i="53"/>
  <c r="BJ59" i="53"/>
  <c r="BJ71" i="53"/>
  <c r="BJ81" i="53"/>
  <c r="BJ89" i="53"/>
  <c r="BJ100" i="53"/>
  <c r="BD15" i="53"/>
  <c r="BD27" i="53"/>
  <c r="BD35" i="53"/>
  <c r="BD43" i="53"/>
  <c r="BD51" i="53"/>
  <c r="BD59" i="53"/>
  <c r="BD71" i="53"/>
  <c r="BD81" i="53"/>
  <c r="BD89" i="53"/>
  <c r="V17" i="53"/>
  <c r="V74" i="53"/>
  <c r="X21" i="53"/>
  <c r="X29" i="53"/>
  <c r="X37" i="53"/>
  <c r="X45" i="53"/>
  <c r="X53" i="53"/>
  <c r="X61" i="53"/>
  <c r="X83" i="53"/>
  <c r="X91" i="53"/>
  <c r="X106" i="53"/>
  <c r="AD10" i="53"/>
  <c r="AD23" i="53"/>
  <c r="AD31" i="53"/>
  <c r="AD39" i="53"/>
  <c r="AD47" i="53"/>
  <c r="AD55" i="53"/>
  <c r="AD67" i="53"/>
  <c r="AD77" i="53"/>
  <c r="AD85" i="53"/>
  <c r="AD93" i="53"/>
  <c r="AD108" i="53"/>
  <c r="X22" i="53"/>
  <c r="X46" i="53"/>
  <c r="X54" i="53"/>
  <c r="X63" i="53"/>
  <c r="X84" i="53"/>
  <c r="X92" i="53"/>
  <c r="BT14" i="53"/>
  <c r="BT26" i="53"/>
  <c r="BT34" i="53"/>
  <c r="BT42" i="53"/>
  <c r="BT50" i="53"/>
  <c r="BT58" i="53"/>
  <c r="BT70" i="53"/>
  <c r="BT80" i="53"/>
  <c r="BT88" i="53"/>
  <c r="BT99" i="53"/>
  <c r="BZ16" i="53"/>
  <c r="BZ28" i="53"/>
  <c r="BZ36" i="53"/>
  <c r="BZ44" i="53"/>
  <c r="BZ52" i="53"/>
  <c r="BZ60" i="53"/>
  <c r="BZ72" i="53"/>
  <c r="BZ82" i="53"/>
  <c r="BZ90" i="53"/>
  <c r="BZ101" i="53"/>
  <c r="AT14" i="53"/>
  <c r="AT26" i="53"/>
  <c r="AT34" i="53"/>
  <c r="AT42" i="53"/>
  <c r="AT50" i="53"/>
  <c r="AT58" i="53"/>
  <c r="AT70" i="53"/>
  <c r="AT80" i="53"/>
  <c r="AT88" i="53"/>
  <c r="AT99" i="53"/>
  <c r="BT23" i="53"/>
  <c r="BT31" i="53"/>
  <c r="BT39" i="53"/>
  <c r="BT47" i="53"/>
  <c r="BT55" i="53"/>
  <c r="BT67" i="53"/>
  <c r="BT77" i="53"/>
  <c r="BT85" i="53"/>
  <c r="BT93" i="53"/>
  <c r="BZ13" i="53"/>
  <c r="BZ25" i="53"/>
  <c r="BZ33" i="53"/>
  <c r="BZ41" i="53"/>
  <c r="BZ49" i="53"/>
  <c r="BZ57" i="53"/>
  <c r="BZ69" i="53"/>
  <c r="BZ79" i="53"/>
  <c r="BZ87" i="53"/>
  <c r="BZ95" i="53"/>
  <c r="BT8" i="53"/>
  <c r="BT10" i="53" s="1"/>
  <c r="BT113" i="53" s="1"/>
  <c r="BT21" i="53"/>
  <c r="BT91" i="53"/>
  <c r="BD16" i="53"/>
  <c r="BD28" i="53"/>
  <c r="BD36" i="53"/>
  <c r="BD44" i="53"/>
  <c r="BD52" i="53"/>
  <c r="BJ54" i="53"/>
  <c r="BJ76" i="53"/>
  <c r="AT43" i="53"/>
  <c r="AT71" i="53"/>
  <c r="AT51" i="53"/>
  <c r="AT59" i="53"/>
  <c r="AT35" i="53"/>
  <c r="AT100" i="53"/>
  <c r="AT15" i="53"/>
  <c r="AT89" i="53"/>
  <c r="AT27" i="53"/>
  <c r="AT81" i="53"/>
  <c r="X30" i="53"/>
  <c r="X38" i="53"/>
  <c r="X76" i="53"/>
  <c r="X107" i="53"/>
  <c r="BD90" i="53"/>
  <c r="BJ22" i="53"/>
  <c r="BJ84" i="53"/>
  <c r="BT44" i="53"/>
  <c r="BT101" i="53"/>
  <c r="BZ30" i="53"/>
  <c r="BZ92" i="53"/>
  <c r="X10" i="53"/>
  <c r="BJ30" i="53"/>
  <c r="BT36" i="53"/>
  <c r="BT90" i="53"/>
  <c r="BZ22" i="53"/>
  <c r="BZ54" i="53"/>
  <c r="BD29" i="53"/>
  <c r="BD37" i="53"/>
  <c r="BD45" i="53"/>
  <c r="BD53" i="53"/>
  <c r="BD61" i="53"/>
  <c r="BD73" i="53"/>
  <c r="BD83" i="53"/>
  <c r="BD91" i="53"/>
  <c r="BJ23" i="53"/>
  <c r="BJ31" i="53"/>
  <c r="BJ39" i="53"/>
  <c r="BJ47" i="53"/>
  <c r="BJ55" i="53"/>
  <c r="BJ67" i="53"/>
  <c r="BJ77" i="53"/>
  <c r="BJ85" i="53"/>
  <c r="BJ93" i="53"/>
  <c r="BZ23" i="53"/>
  <c r="BZ31" i="53"/>
  <c r="BZ39" i="53"/>
  <c r="BZ47" i="53"/>
  <c r="BZ55" i="53"/>
  <c r="BZ77" i="53"/>
  <c r="BZ85" i="53"/>
  <c r="BZ93" i="53"/>
  <c r="T74" i="53"/>
  <c r="BD82" i="53"/>
  <c r="BJ92" i="53"/>
  <c r="BT28" i="53"/>
  <c r="BT82" i="53"/>
  <c r="AG112" i="53"/>
  <c r="X112" i="53"/>
  <c r="BD23" i="53"/>
  <c r="BD31" i="53"/>
  <c r="BD39" i="53"/>
  <c r="BD47" i="53"/>
  <c r="BD55" i="53"/>
  <c r="BB74" i="53"/>
  <c r="BC74" i="53" s="1"/>
  <c r="BD77" i="53"/>
  <c r="BD85" i="53"/>
  <c r="BD93" i="53"/>
  <c r="BD72" i="53"/>
  <c r="BJ46" i="53"/>
  <c r="BT16" i="53"/>
  <c r="BT60" i="53"/>
  <c r="BZ46" i="53"/>
  <c r="BD101" i="53"/>
  <c r="BJ63" i="53"/>
  <c r="BT52" i="53"/>
  <c r="BZ63" i="53"/>
  <c r="AD11" i="53"/>
  <c r="AD24" i="53"/>
  <c r="AD32" i="53"/>
  <c r="AD40" i="53"/>
  <c r="AD48" i="53"/>
  <c r="AD56" i="53"/>
  <c r="AD68" i="53"/>
  <c r="AD78" i="53"/>
  <c r="AD86" i="53"/>
  <c r="AD94" i="53"/>
  <c r="BT11" i="53"/>
  <c r="BT24" i="53"/>
  <c r="BZ26" i="53"/>
  <c r="BZ34" i="53"/>
  <c r="BZ42" i="53"/>
  <c r="BZ50" i="53"/>
  <c r="BZ58" i="53"/>
  <c r="BZ70" i="53"/>
  <c r="BZ80" i="53"/>
  <c r="BD60" i="53"/>
  <c r="BT72" i="53"/>
  <c r="BZ38" i="53"/>
  <c r="BZ84" i="53"/>
  <c r="X23" i="53"/>
  <c r="X31" i="53"/>
  <c r="X39" i="53"/>
  <c r="X47" i="53"/>
  <c r="X55" i="53"/>
  <c r="X77" i="53"/>
  <c r="X85" i="53"/>
  <c r="X93" i="53"/>
  <c r="X108" i="53"/>
  <c r="AD13" i="53"/>
  <c r="AD25" i="53"/>
  <c r="AD33" i="53"/>
  <c r="AD41" i="53"/>
  <c r="AD49" i="53"/>
  <c r="AD57" i="53"/>
  <c r="AD69" i="53"/>
  <c r="AD79" i="53"/>
  <c r="AD87" i="53"/>
  <c r="AD95" i="53"/>
  <c r="AD112" i="53"/>
  <c r="BZ14" i="53"/>
  <c r="BV96" i="53"/>
  <c r="BV74" i="53"/>
  <c r="BJ11" i="53"/>
  <c r="BJ24" i="53"/>
  <c r="BJ32" i="53"/>
  <c r="BJ40" i="53"/>
  <c r="BJ48" i="53"/>
  <c r="BJ56" i="53"/>
  <c r="BJ68" i="53"/>
  <c r="BJ78" i="53"/>
  <c r="BJ86" i="53"/>
  <c r="BJ94" i="53"/>
  <c r="BJ14" i="53"/>
  <c r="BJ34" i="53"/>
  <c r="BJ58" i="53"/>
  <c r="BJ70" i="53"/>
  <c r="BJ80" i="53"/>
  <c r="BJ88" i="53"/>
  <c r="BJ99" i="53"/>
  <c r="BJ50" i="53"/>
  <c r="BJ15" i="53"/>
  <c r="BJ27" i="53"/>
  <c r="BJ35" i="53"/>
  <c r="BJ43" i="53"/>
  <c r="BJ26" i="53"/>
  <c r="BJ42" i="53"/>
  <c r="BJ91" i="53"/>
  <c r="AT36" i="53"/>
  <c r="AT60" i="53"/>
  <c r="AT82" i="53"/>
  <c r="AT29" i="53"/>
  <c r="AT37" i="53"/>
  <c r="AT45" i="53"/>
  <c r="AT53" i="53"/>
  <c r="AT61" i="53"/>
  <c r="AT73" i="53"/>
  <c r="AT83" i="53"/>
  <c r="AT91" i="53"/>
  <c r="AT28" i="53"/>
  <c r="AT72" i="53"/>
  <c r="AT44" i="53"/>
  <c r="AT101" i="53"/>
  <c r="AP96" i="53"/>
  <c r="AT16" i="53"/>
  <c r="AT52" i="53"/>
  <c r="AT90" i="53"/>
  <c r="AD14" i="53"/>
  <c r="AD26" i="53"/>
  <c r="AD34" i="53"/>
  <c r="AD42" i="53"/>
  <c r="AD50" i="53"/>
  <c r="AD58" i="53"/>
  <c r="AD70" i="53"/>
  <c r="AD80" i="53"/>
  <c r="AD88" i="53"/>
  <c r="AD99" i="53"/>
  <c r="BR62" i="53"/>
  <c r="BR64" i="53" s="1"/>
  <c r="BP62" i="53"/>
  <c r="BP64" i="53" s="1"/>
  <c r="BP96" i="53"/>
  <c r="BR74" i="53"/>
  <c r="BP74" i="53"/>
  <c r="BR96" i="53"/>
  <c r="BD8" i="53"/>
  <c r="BD10" i="53" s="1"/>
  <c r="BB62" i="53"/>
  <c r="BB64" i="53" s="1"/>
  <c r="BD67" i="53"/>
  <c r="AZ62" i="53"/>
  <c r="AZ64" i="53" s="1"/>
  <c r="BB96" i="53"/>
  <c r="AZ96" i="53"/>
  <c r="BD21" i="53"/>
  <c r="AZ74" i="53"/>
  <c r="V62" i="53"/>
  <c r="V64" i="53" s="1"/>
  <c r="V96" i="53"/>
  <c r="X74" i="53"/>
  <c r="T64" i="53"/>
  <c r="X8" i="53"/>
  <c r="T96" i="53"/>
  <c r="T17" i="53"/>
  <c r="BX74" i="53"/>
  <c r="BZ8" i="53"/>
  <c r="BZ10" i="53" s="1"/>
  <c r="BZ113" i="53" s="1"/>
  <c r="BZ76" i="53"/>
  <c r="BX96" i="53"/>
  <c r="BZ67" i="53"/>
  <c r="BX62" i="53"/>
  <c r="BX64" i="53" s="1"/>
  <c r="BV62" i="53"/>
  <c r="BV64" i="53" s="1"/>
  <c r="BF62" i="53"/>
  <c r="BF64" i="53" s="1"/>
  <c r="BJ8" i="53"/>
  <c r="BJ10" i="53" s="1"/>
  <c r="BJ113" i="53" s="1"/>
  <c r="BH62" i="53"/>
  <c r="BH64" i="53" s="1"/>
  <c r="BF96" i="53"/>
  <c r="BH74" i="53"/>
  <c r="BF74" i="53"/>
  <c r="BH96" i="53"/>
  <c r="AR113" i="53"/>
  <c r="AR17" i="53"/>
  <c r="AR74" i="53"/>
  <c r="AP62" i="53"/>
  <c r="AP64" i="53" s="1"/>
  <c r="AT21" i="53"/>
  <c r="AT79" i="53"/>
  <c r="AP74" i="53"/>
  <c r="AR62" i="53"/>
  <c r="AR64" i="53" s="1"/>
  <c r="AR96" i="53"/>
  <c r="AT8" i="53"/>
  <c r="AT10" i="53" s="1"/>
  <c r="AT113" i="53" s="1"/>
  <c r="AT67" i="53"/>
  <c r="Z62" i="53"/>
  <c r="Z64" i="53" s="1"/>
  <c r="AB74" i="53"/>
  <c r="AD8" i="53"/>
  <c r="AB62" i="53"/>
  <c r="AB64" i="53" s="1"/>
  <c r="Z96" i="53"/>
  <c r="Z74" i="53"/>
  <c r="AB96" i="53"/>
  <c r="AD21" i="53"/>
  <c r="BX17" i="53"/>
  <c r="BX113" i="53"/>
  <c r="BV17" i="53"/>
  <c r="BV113" i="53"/>
  <c r="BR17" i="53"/>
  <c r="BR113" i="53"/>
  <c r="BP113" i="53"/>
  <c r="BP17" i="53"/>
  <c r="BH113" i="53"/>
  <c r="BH17" i="53"/>
  <c r="BF17" i="53"/>
  <c r="BF113" i="53"/>
  <c r="BB113" i="53"/>
  <c r="BB17" i="53"/>
  <c r="AZ17" i="53"/>
  <c r="AZ113" i="53"/>
  <c r="AP113" i="53"/>
  <c r="AP17" i="53"/>
  <c r="AB113" i="53"/>
  <c r="AB17" i="53"/>
  <c r="Z17" i="53"/>
  <c r="Z113" i="53"/>
  <c r="BA74" i="53" l="1"/>
  <c r="V97" i="53"/>
  <c r="V102" i="53" s="1"/>
  <c r="V103" i="53" s="1"/>
  <c r="AR121" i="53"/>
  <c r="X17" i="53"/>
  <c r="BB119" i="53"/>
  <c r="AZ97" i="53"/>
  <c r="BA97" i="53" s="1"/>
  <c r="BB97" i="53"/>
  <c r="BC97" i="53" s="1"/>
  <c r="BC96" i="53"/>
  <c r="BD17" i="53"/>
  <c r="BT74" i="53"/>
  <c r="BT17" i="53"/>
  <c r="AR119" i="53"/>
  <c r="AR123" i="53"/>
  <c r="X113" i="53"/>
  <c r="Y68" i="53"/>
  <c r="Y71" i="53"/>
  <c r="Y73" i="53"/>
  <c r="Y67" i="53"/>
  <c r="Y69" i="53"/>
  <c r="Y70" i="53"/>
  <c r="Y72" i="53"/>
  <c r="AD113" i="53"/>
  <c r="AD17" i="53"/>
  <c r="X62" i="53"/>
  <c r="X64" i="53" s="1"/>
  <c r="BP97" i="53"/>
  <c r="BP102" i="53" s="1"/>
  <c r="BP103" i="53" s="1"/>
  <c r="BP123" i="53"/>
  <c r="BJ96" i="53"/>
  <c r="BD113" i="53"/>
  <c r="AP97" i="53"/>
  <c r="AP102" i="53" s="1"/>
  <c r="AP103" i="53" s="1"/>
  <c r="X96" i="53"/>
  <c r="BV97" i="53"/>
  <c r="BV102" i="53" s="1"/>
  <c r="BV103" i="53" s="1"/>
  <c r="BT62" i="53"/>
  <c r="BT64" i="53" s="1"/>
  <c r="BD74" i="53"/>
  <c r="BH119" i="53"/>
  <c r="BH123" i="53"/>
  <c r="AZ119" i="53"/>
  <c r="BJ17" i="53"/>
  <c r="AT96" i="53"/>
  <c r="AT17" i="53"/>
  <c r="AB123" i="53"/>
  <c r="BZ62" i="53"/>
  <c r="BZ64" i="53" s="1"/>
  <c r="BT96" i="53"/>
  <c r="BD96" i="53"/>
  <c r="BH97" i="53"/>
  <c r="BH102" i="53" s="1"/>
  <c r="BH103" i="53" s="1"/>
  <c r="AP119" i="53"/>
  <c r="AT74" i="53"/>
  <c r="AB97" i="53"/>
  <c r="AD74" i="53"/>
  <c r="AD96" i="53"/>
  <c r="T97" i="53"/>
  <c r="T102" i="53" s="1"/>
  <c r="T103" i="53" s="1"/>
  <c r="AB119" i="53"/>
  <c r="BP119" i="53"/>
  <c r="BJ62" i="53"/>
  <c r="BJ64" i="53" s="1"/>
  <c r="BJ74" i="53"/>
  <c r="BR97" i="53"/>
  <c r="BR102" i="53" s="1"/>
  <c r="BR103" i="53" s="1"/>
  <c r="AD62" i="53"/>
  <c r="AD64" i="53" s="1"/>
  <c r="Z119" i="53"/>
  <c r="BF97" i="53"/>
  <c r="BF102" i="53" s="1"/>
  <c r="BF103" i="53" s="1"/>
  <c r="BZ74" i="53"/>
  <c r="BD62" i="53"/>
  <c r="BD64" i="53" s="1"/>
  <c r="AB121" i="53"/>
  <c r="BV123" i="53"/>
  <c r="BZ96" i="53"/>
  <c r="BV119" i="53"/>
  <c r="BZ17" i="53"/>
  <c r="BX97" i="53"/>
  <c r="BX102" i="53" s="1"/>
  <c r="BX103" i="53" s="1"/>
  <c r="AT62" i="53"/>
  <c r="AT64" i="53" s="1"/>
  <c r="Z97" i="53"/>
  <c r="Z102" i="53" s="1"/>
  <c r="Z121" i="53"/>
  <c r="BR121" i="53"/>
  <c r="BP121" i="53"/>
  <c r="AZ121" i="53"/>
  <c r="BX119" i="53"/>
  <c r="BV121" i="53"/>
  <c r="BX123" i="53"/>
  <c r="BF121" i="53"/>
  <c r="AR97" i="53"/>
  <c r="AR102" i="53" s="1"/>
  <c r="AR103" i="53" s="1"/>
  <c r="AR117" i="53" s="1"/>
  <c r="BX121" i="53"/>
  <c r="BR119" i="53"/>
  <c r="BR123" i="53"/>
  <c r="BH121" i="53"/>
  <c r="BF119" i="53"/>
  <c r="BF123" i="53"/>
  <c r="BB123" i="53"/>
  <c r="BB121" i="53"/>
  <c r="AZ123" i="53"/>
  <c r="AP121" i="53"/>
  <c r="AP123" i="53"/>
  <c r="Z123" i="53"/>
  <c r="X123" i="53" l="1"/>
  <c r="AB102" i="53"/>
  <c r="AB103" i="53" s="1"/>
  <c r="X119" i="53"/>
  <c r="BB102" i="53"/>
  <c r="BB103" i="53" s="1"/>
  <c r="BC103" i="53" s="1"/>
  <c r="BD119" i="53"/>
  <c r="X121" i="53"/>
  <c r="AZ102" i="53"/>
  <c r="AZ103" i="53" s="1"/>
  <c r="Z103" i="53"/>
  <c r="BT123" i="53"/>
  <c r="BT119" i="53"/>
  <c r="BD123" i="53"/>
  <c r="AD119" i="53"/>
  <c r="AD121" i="53"/>
  <c r="AD123" i="53"/>
  <c r="BT97" i="53"/>
  <c r="BT102" i="53" s="1"/>
  <c r="BT103" i="53" s="1"/>
  <c r="BJ97" i="53"/>
  <c r="BJ102" i="53" s="1"/>
  <c r="BJ103" i="53" s="1"/>
  <c r="BJ117" i="53" s="1"/>
  <c r="BD97" i="53"/>
  <c r="BD102" i="53" s="1"/>
  <c r="BD103" i="53" s="1"/>
  <c r="BD117" i="53" s="1"/>
  <c r="X97" i="53"/>
  <c r="BJ121" i="53"/>
  <c r="BT121" i="53"/>
  <c r="BD121" i="53"/>
  <c r="AT97" i="53"/>
  <c r="AT102" i="53" s="1"/>
  <c r="AT103" i="53" s="1"/>
  <c r="AT121" i="53"/>
  <c r="AT123" i="53"/>
  <c r="AD97" i="53"/>
  <c r="BZ123" i="53"/>
  <c r="AT119" i="53"/>
  <c r="BJ123" i="53"/>
  <c r="BZ97" i="53"/>
  <c r="BZ102" i="53" s="1"/>
  <c r="BZ103" i="53" s="1"/>
  <c r="BJ119" i="53"/>
  <c r="BZ121" i="53"/>
  <c r="BZ119" i="53"/>
  <c r="AR115" i="53"/>
  <c r="BX117" i="53"/>
  <c r="BX115" i="53"/>
  <c r="BV117" i="53"/>
  <c r="BV115" i="53"/>
  <c r="BR117" i="53"/>
  <c r="BR115" i="53"/>
  <c r="BP117" i="53"/>
  <c r="BP115" i="53"/>
  <c r="BH117" i="53"/>
  <c r="BH115" i="53"/>
  <c r="BF117" i="53"/>
  <c r="BF115" i="53"/>
  <c r="AP117" i="53"/>
  <c r="AP115" i="53"/>
  <c r="BT115" i="53" l="1"/>
  <c r="AT117" i="53"/>
  <c r="AB115" i="53"/>
  <c r="AB117" i="53"/>
  <c r="BA103" i="53"/>
  <c r="X102" i="53"/>
  <c r="X103" i="53" s="1"/>
  <c r="AD102" i="53"/>
  <c r="AD103" i="53" s="1"/>
  <c r="BC102" i="53"/>
  <c r="BA102" i="53"/>
  <c r="Z117" i="53"/>
  <c r="Z115" i="53"/>
  <c r="BB115" i="53"/>
  <c r="BB117" i="53"/>
  <c r="AZ115" i="53"/>
  <c r="AZ117" i="53"/>
  <c r="BT117" i="53"/>
  <c r="AT115" i="53"/>
  <c r="BZ117" i="53"/>
  <c r="BZ115" i="53"/>
  <c r="BD115" i="53"/>
  <c r="BJ115" i="53"/>
  <c r="AD115" i="53" l="1"/>
  <c r="X117" i="53"/>
  <c r="X115" i="53"/>
  <c r="AD117" i="53"/>
  <c r="D10" i="53"/>
  <c r="CU9" i="52"/>
  <c r="CO33" i="52"/>
  <c r="CN10" i="52"/>
  <c r="CL10" i="52"/>
  <c r="CG95" i="52"/>
  <c r="CG91" i="52"/>
  <c r="CG87" i="52"/>
  <c r="CG83" i="52"/>
  <c r="CG79" i="52"/>
  <c r="CI61" i="52"/>
  <c r="CI53" i="52"/>
  <c r="CI49" i="52"/>
  <c r="CI45" i="52"/>
  <c r="CI41" i="52"/>
  <c r="CI37" i="52"/>
  <c r="CI33" i="52"/>
  <c r="CI25" i="52"/>
  <c r="CC112" i="52"/>
  <c r="CB112" i="52"/>
  <c r="CC111" i="52"/>
  <c r="CB111" i="52"/>
  <c r="CC108" i="52"/>
  <c r="CB108" i="52"/>
  <c r="CC107" i="52"/>
  <c r="CB107" i="52"/>
  <c r="CC106" i="52"/>
  <c r="CB106" i="52"/>
  <c r="CC103" i="52"/>
  <c r="CB103" i="52"/>
  <c r="CC102" i="52"/>
  <c r="CB102" i="52"/>
  <c r="CC101" i="52"/>
  <c r="CB101" i="52"/>
  <c r="CC100" i="52"/>
  <c r="CB100" i="52"/>
  <c r="CC99" i="52"/>
  <c r="CB99" i="52"/>
  <c r="CC97" i="52"/>
  <c r="CB97" i="52"/>
  <c r="CB125" i="52" s="1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4" i="52"/>
  <c r="CB74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4" i="52"/>
  <c r="CB64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17" i="52"/>
  <c r="CB17" i="52"/>
  <c r="CB119" i="52" s="1"/>
  <c r="CC16" i="52"/>
  <c r="CB16" i="52"/>
  <c r="CC15" i="52"/>
  <c r="CB15" i="52"/>
  <c r="CC14" i="52"/>
  <c r="CB14" i="52"/>
  <c r="CC13" i="52"/>
  <c r="CB13" i="52"/>
  <c r="CC11" i="52"/>
  <c r="CB11" i="52"/>
  <c r="CC10" i="52"/>
  <c r="CB10" i="52"/>
  <c r="CC9" i="52"/>
  <c r="CB9" i="52"/>
  <c r="CC8" i="52"/>
  <c r="CB8" i="52"/>
  <c r="BM112" i="52"/>
  <c r="BL112" i="52"/>
  <c r="BM111" i="52"/>
  <c r="BL111" i="52"/>
  <c r="BM108" i="52"/>
  <c r="BL108" i="52"/>
  <c r="BM107" i="52"/>
  <c r="BL107" i="52"/>
  <c r="BM106" i="52"/>
  <c r="BL106" i="52"/>
  <c r="BM103" i="52"/>
  <c r="BL103" i="52"/>
  <c r="BM102" i="52"/>
  <c r="BL102" i="52"/>
  <c r="BM101" i="52"/>
  <c r="BL101" i="52"/>
  <c r="BM100" i="52"/>
  <c r="BL100" i="52"/>
  <c r="BM99" i="52"/>
  <c r="BL99" i="52"/>
  <c r="BM97" i="52"/>
  <c r="BL97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4" i="52"/>
  <c r="BL74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4" i="52"/>
  <c r="BL64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17" i="52"/>
  <c r="BL17" i="52"/>
  <c r="BL119" i="52" s="1"/>
  <c r="BM16" i="52"/>
  <c r="BL16" i="52"/>
  <c r="BM15" i="52"/>
  <c r="BL15" i="52"/>
  <c r="BM14" i="52"/>
  <c r="BL14" i="52"/>
  <c r="BM13" i="52"/>
  <c r="BL13" i="52"/>
  <c r="BM11" i="52"/>
  <c r="BL11" i="52"/>
  <c r="BM10" i="52"/>
  <c r="BL10" i="52"/>
  <c r="BM9" i="52"/>
  <c r="BL9" i="52"/>
  <c r="BM8" i="52"/>
  <c r="BL8" i="52"/>
  <c r="AW112" i="52"/>
  <c r="AV112" i="52"/>
  <c r="AW111" i="52"/>
  <c r="AV111" i="52"/>
  <c r="AW108" i="52"/>
  <c r="AV108" i="52"/>
  <c r="AW107" i="52"/>
  <c r="AV107" i="52"/>
  <c r="AW106" i="52"/>
  <c r="AV106" i="52"/>
  <c r="AW103" i="52"/>
  <c r="AV103" i="52"/>
  <c r="AW102" i="52"/>
  <c r="AV102" i="52"/>
  <c r="AW101" i="52"/>
  <c r="AV101" i="52"/>
  <c r="AW100" i="52"/>
  <c r="AV100" i="52"/>
  <c r="AW99" i="52"/>
  <c r="AV99" i="52"/>
  <c r="AW97" i="52"/>
  <c r="AV97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4" i="52"/>
  <c r="AV74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4" i="52"/>
  <c r="AV64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17" i="52"/>
  <c r="AV17" i="52"/>
  <c r="AW16" i="52"/>
  <c r="AV16" i="52"/>
  <c r="AW15" i="52"/>
  <c r="AV15" i="52"/>
  <c r="AW14" i="52"/>
  <c r="AV14" i="52"/>
  <c r="AW13" i="52"/>
  <c r="AV13" i="52"/>
  <c r="AW11" i="52"/>
  <c r="AV11" i="52"/>
  <c r="AW10" i="52"/>
  <c r="AV10" i="52"/>
  <c r="AW9" i="52"/>
  <c r="AV9" i="52"/>
  <c r="AW8" i="52"/>
  <c r="AV8" i="52"/>
  <c r="AG112" i="52"/>
  <c r="AF112" i="52"/>
  <c r="AG111" i="52"/>
  <c r="AF111" i="52"/>
  <c r="AG108" i="52"/>
  <c r="AF108" i="52"/>
  <c r="AG107" i="52"/>
  <c r="AF107" i="52"/>
  <c r="AG106" i="52"/>
  <c r="AF106" i="52"/>
  <c r="AG103" i="52"/>
  <c r="AF103" i="52"/>
  <c r="AG102" i="52"/>
  <c r="AF102" i="52"/>
  <c r="AG101" i="52"/>
  <c r="AF101" i="52"/>
  <c r="AG100" i="52"/>
  <c r="AF100" i="52"/>
  <c r="AG99" i="52"/>
  <c r="AF99" i="52"/>
  <c r="AG97" i="52"/>
  <c r="AF97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4" i="52"/>
  <c r="AF74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F64" i="52"/>
  <c r="AH64" i="52" s="1"/>
  <c r="AF63" i="52"/>
  <c r="AG62" i="52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17" i="52"/>
  <c r="AF17" i="52"/>
  <c r="AG16" i="52"/>
  <c r="AF16" i="52"/>
  <c r="AG15" i="52"/>
  <c r="AF15" i="52"/>
  <c r="AG14" i="52"/>
  <c r="AF14" i="52"/>
  <c r="AG13" i="52"/>
  <c r="AF13" i="52"/>
  <c r="AG11" i="52"/>
  <c r="AF11" i="52"/>
  <c r="AG10" i="52"/>
  <c r="AF10" i="52"/>
  <c r="AG9" i="52"/>
  <c r="AF9" i="52"/>
  <c r="AG8" i="52"/>
  <c r="AF8" i="52"/>
  <c r="Q112" i="52"/>
  <c r="P112" i="52"/>
  <c r="Q111" i="52"/>
  <c r="P111" i="52"/>
  <c r="Q108" i="52"/>
  <c r="P108" i="52"/>
  <c r="Q107" i="52"/>
  <c r="P107" i="52"/>
  <c r="Q106" i="52"/>
  <c r="P106" i="52"/>
  <c r="Q103" i="52"/>
  <c r="P103" i="52"/>
  <c r="Q102" i="52"/>
  <c r="P102" i="52"/>
  <c r="Q101" i="52"/>
  <c r="P101" i="52"/>
  <c r="Q100" i="52"/>
  <c r="P100" i="52"/>
  <c r="Q99" i="52"/>
  <c r="P99" i="52"/>
  <c r="Q97" i="52"/>
  <c r="P97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4" i="52"/>
  <c r="P74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4" i="52"/>
  <c r="P64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17" i="52"/>
  <c r="P17" i="52"/>
  <c r="Q16" i="52"/>
  <c r="P16" i="52"/>
  <c r="Q15" i="52"/>
  <c r="P15" i="52"/>
  <c r="Q14" i="52"/>
  <c r="P14" i="52"/>
  <c r="Q13" i="52"/>
  <c r="P13" i="52"/>
  <c r="Q11" i="52"/>
  <c r="P11" i="52"/>
  <c r="Q10" i="52"/>
  <c r="P10" i="52"/>
  <c r="Q9" i="52"/>
  <c r="P9" i="52"/>
  <c r="Q8" i="52"/>
  <c r="P8" i="52"/>
  <c r="CC125" i="52" l="1"/>
  <c r="P125" i="52"/>
  <c r="Q125" i="52"/>
  <c r="BM125" i="52"/>
  <c r="BL125" i="52"/>
  <c r="AW125" i="52"/>
  <c r="AV125" i="52"/>
  <c r="AF125" i="52"/>
  <c r="AG125" i="52"/>
  <c r="AF113" i="52"/>
  <c r="CI22" i="52"/>
  <c r="CM83" i="52"/>
  <c r="CM79" i="52"/>
  <c r="CM95" i="52"/>
  <c r="CM61" i="52"/>
  <c r="CM91" i="52"/>
  <c r="AG115" i="52"/>
  <c r="AH14" i="52"/>
  <c r="AH25" i="52"/>
  <c r="AH85" i="52"/>
  <c r="AH93" i="52"/>
  <c r="BN95" i="52"/>
  <c r="BN100" i="52"/>
  <c r="BN106" i="52"/>
  <c r="BN112" i="52"/>
  <c r="AW113" i="52"/>
  <c r="CH113" i="52"/>
  <c r="CI23" i="52"/>
  <c r="AX9" i="52"/>
  <c r="AX14" i="52"/>
  <c r="AX37" i="52"/>
  <c r="AX71" i="52"/>
  <c r="AX76" i="52"/>
  <c r="AX107" i="52"/>
  <c r="CI27" i="52"/>
  <c r="CI31" i="52"/>
  <c r="CI35" i="52"/>
  <c r="CI39" i="52"/>
  <c r="CI43" i="52"/>
  <c r="CI26" i="52"/>
  <c r="CI30" i="52"/>
  <c r="CI34" i="52"/>
  <c r="CI38" i="52"/>
  <c r="CI42" i="52"/>
  <c r="AH92" i="52"/>
  <c r="AH101" i="52"/>
  <c r="AX56" i="52"/>
  <c r="AX83" i="52"/>
  <c r="AX91" i="52"/>
  <c r="CD58" i="52"/>
  <c r="CD62" i="52"/>
  <c r="CD72" i="52"/>
  <c r="CM87" i="52"/>
  <c r="AH102" i="52"/>
  <c r="CD81" i="52"/>
  <c r="AH68" i="52"/>
  <c r="AX21" i="52"/>
  <c r="AX29" i="52"/>
  <c r="AX41" i="52"/>
  <c r="AX49" i="52"/>
  <c r="AX53" i="52"/>
  <c r="AX80" i="52"/>
  <c r="AX88" i="52"/>
  <c r="CD11" i="52"/>
  <c r="CD23" i="52"/>
  <c r="CD55" i="52"/>
  <c r="CD63" i="52"/>
  <c r="CD69" i="52"/>
  <c r="CD73" i="52"/>
  <c r="CD82" i="52"/>
  <c r="CD90" i="52"/>
  <c r="CD94" i="52"/>
  <c r="AH33" i="52"/>
  <c r="AH57" i="52"/>
  <c r="AH67" i="52"/>
  <c r="AH76" i="52"/>
  <c r="AX13" i="52"/>
  <c r="AX48" i="52"/>
  <c r="CD85" i="52"/>
  <c r="BN8" i="52"/>
  <c r="CI72" i="52"/>
  <c r="AV115" i="52"/>
  <c r="CD89" i="52"/>
  <c r="CD97" i="52"/>
  <c r="CJ61" i="52"/>
  <c r="CT61" i="52" s="1"/>
  <c r="CJ73" i="52"/>
  <c r="CT73" i="52" s="1"/>
  <c r="CI46" i="52"/>
  <c r="CI50" i="52"/>
  <c r="CI54" i="52"/>
  <c r="CI58" i="52"/>
  <c r="CI47" i="52"/>
  <c r="CI51" i="52"/>
  <c r="CI55" i="52"/>
  <c r="CI67" i="52"/>
  <c r="CI71" i="52"/>
  <c r="BN27" i="52"/>
  <c r="BN94" i="52"/>
  <c r="AG113" i="52"/>
  <c r="R8" i="52"/>
  <c r="R17" i="52"/>
  <c r="R24" i="52"/>
  <c r="R28" i="52"/>
  <c r="R40" i="52"/>
  <c r="R79" i="52"/>
  <c r="R83" i="52"/>
  <c r="R87" i="52"/>
  <c r="R91" i="52"/>
  <c r="R112" i="52"/>
  <c r="AH35" i="52"/>
  <c r="AH51" i="52"/>
  <c r="AH69" i="52"/>
  <c r="AH73" i="52"/>
  <c r="AH78" i="52"/>
  <c r="AH111" i="52"/>
  <c r="BN9" i="52"/>
  <c r="BN21" i="52"/>
  <c r="BN25" i="52"/>
  <c r="BN41" i="52"/>
  <c r="BN49" i="52"/>
  <c r="BN61" i="52"/>
  <c r="BN108" i="52"/>
  <c r="CD9" i="52"/>
  <c r="CD21" i="52"/>
  <c r="CD25" i="52"/>
  <c r="CD29" i="52"/>
  <c r="CD37" i="52"/>
  <c r="CD41" i="52"/>
  <c r="CD53" i="52"/>
  <c r="CD57" i="52"/>
  <c r="CD61" i="52"/>
  <c r="CD71" i="52"/>
  <c r="CD80" i="52"/>
  <c r="CD84" i="52"/>
  <c r="CD88" i="52"/>
  <c r="CD101" i="52"/>
  <c r="BN60" i="52"/>
  <c r="AX28" i="52"/>
  <c r="BN43" i="52"/>
  <c r="BN47" i="52"/>
  <c r="BN63" i="52"/>
  <c r="BN73" i="52"/>
  <c r="BN82" i="52"/>
  <c r="CJ13" i="52"/>
  <c r="CT13" i="52" s="1"/>
  <c r="BN24" i="52"/>
  <c r="BN28" i="52"/>
  <c r="BN32" i="52"/>
  <c r="BN36" i="52"/>
  <c r="R63" i="52"/>
  <c r="R73" i="52"/>
  <c r="R90" i="52"/>
  <c r="R99" i="52"/>
  <c r="R111" i="52"/>
  <c r="BN64" i="52"/>
  <c r="AH94" i="52"/>
  <c r="AX85" i="52"/>
  <c r="AX102" i="52"/>
  <c r="CD52" i="52"/>
  <c r="CD60" i="52"/>
  <c r="CD64" i="52"/>
  <c r="R29" i="52"/>
  <c r="R33" i="52"/>
  <c r="R37" i="52"/>
  <c r="R41" i="52"/>
  <c r="R45" i="52"/>
  <c r="R49" i="52"/>
  <c r="R57" i="52"/>
  <c r="R61" i="52"/>
  <c r="R67" i="52"/>
  <c r="R71" i="52"/>
  <c r="R76" i="52"/>
  <c r="R80" i="52"/>
  <c r="R84" i="52"/>
  <c r="R92" i="52"/>
  <c r="R96" i="52"/>
  <c r="R101" i="52"/>
  <c r="R107" i="52"/>
  <c r="AH24" i="52"/>
  <c r="AH28" i="52"/>
  <c r="AH36" i="52"/>
  <c r="AH40" i="52"/>
  <c r="AH52" i="52"/>
  <c r="AH56" i="52"/>
  <c r="AH60" i="52"/>
  <c r="AH87" i="52"/>
  <c r="AH91" i="52"/>
  <c r="AH95" i="52"/>
  <c r="AH106" i="52"/>
  <c r="AH112" i="52"/>
  <c r="BN42" i="52"/>
  <c r="BN46" i="52"/>
  <c r="BN58" i="52"/>
  <c r="BN68" i="52"/>
  <c r="BN77" i="52"/>
  <c r="BN81" i="52"/>
  <c r="CD103" i="52"/>
  <c r="BN87" i="52"/>
  <c r="AH86" i="52"/>
  <c r="AH59" i="52"/>
  <c r="R44" i="52"/>
  <c r="Q115" i="52"/>
  <c r="R10" i="52"/>
  <c r="R15" i="52"/>
  <c r="R22" i="52"/>
  <c r="R30" i="52"/>
  <c r="R34" i="52"/>
  <c r="R38" i="52"/>
  <c r="R46" i="52"/>
  <c r="R58" i="52"/>
  <c r="R62" i="52"/>
  <c r="R68" i="52"/>
  <c r="R72" i="52"/>
  <c r="R77" i="52"/>
  <c r="R93" i="52"/>
  <c r="R97" i="52"/>
  <c r="R125" i="52" s="1"/>
  <c r="R102" i="52"/>
  <c r="R108" i="52"/>
  <c r="CI94" i="52"/>
  <c r="CI101" i="52"/>
  <c r="CI80" i="52"/>
  <c r="CI84" i="52"/>
  <c r="CI88" i="52"/>
  <c r="CI92" i="52"/>
  <c r="CI77" i="52"/>
  <c r="CI81" i="52"/>
  <c r="CI85" i="52"/>
  <c r="CI89" i="52"/>
  <c r="CI93" i="52"/>
  <c r="CD31" i="52"/>
  <c r="CD46" i="52"/>
  <c r="CD8" i="52"/>
  <c r="CD22" i="52"/>
  <c r="CD26" i="52"/>
  <c r="CD30" i="52"/>
  <c r="CD38" i="52"/>
  <c r="CD45" i="52"/>
  <c r="CD107" i="52"/>
  <c r="BN10" i="52"/>
  <c r="BN30" i="52"/>
  <c r="BN34" i="52"/>
  <c r="BN88" i="52"/>
  <c r="BN91" i="52"/>
  <c r="BN59" i="52"/>
  <c r="BN69" i="52"/>
  <c r="BM113" i="52"/>
  <c r="BN40" i="52"/>
  <c r="BN48" i="52"/>
  <c r="BN52" i="52"/>
  <c r="BN56" i="52"/>
  <c r="BN74" i="52"/>
  <c r="BN79" i="52"/>
  <c r="BN83" i="52"/>
  <c r="AX15" i="52"/>
  <c r="AX26" i="52"/>
  <c r="AX34" i="52"/>
  <c r="AX38" i="52"/>
  <c r="AX42" i="52"/>
  <c r="AX62" i="52"/>
  <c r="AX68" i="52"/>
  <c r="AX72" i="52"/>
  <c r="AX77" i="52"/>
  <c r="AX108" i="52"/>
  <c r="AX16" i="52"/>
  <c r="AX23" i="52"/>
  <c r="AX31" i="52"/>
  <c r="AX43" i="52"/>
  <c r="AX51" i="52"/>
  <c r="AX78" i="52"/>
  <c r="AX86" i="52"/>
  <c r="AX90" i="52"/>
  <c r="AX99" i="52"/>
  <c r="AX87" i="52"/>
  <c r="AX95" i="52"/>
  <c r="AH27" i="52"/>
  <c r="AH43" i="52"/>
  <c r="AH90" i="52"/>
  <c r="AF115" i="52"/>
  <c r="AH15" i="52"/>
  <c r="AH26" i="52"/>
  <c r="AH34" i="52"/>
  <c r="AH42" i="52"/>
  <c r="AH50" i="52"/>
  <c r="AH58" i="52"/>
  <c r="AH81" i="52"/>
  <c r="R106" i="52"/>
  <c r="R35" i="52"/>
  <c r="R51" i="52"/>
  <c r="CJ77" i="52"/>
  <c r="CT77" i="52" s="1"/>
  <c r="CJ81" i="52"/>
  <c r="CT81" i="52" s="1"/>
  <c r="R95" i="52"/>
  <c r="CJ84" i="52"/>
  <c r="CT84" i="52" s="1"/>
  <c r="CJ88" i="52"/>
  <c r="CT88" i="52" s="1"/>
  <c r="CJ92" i="52"/>
  <c r="CT92" i="52" s="1"/>
  <c r="CJ99" i="52"/>
  <c r="CT99" i="52" s="1"/>
  <c r="CD14" i="52"/>
  <c r="CD33" i="52"/>
  <c r="CD49" i="52"/>
  <c r="CC123" i="52"/>
  <c r="CD91" i="52"/>
  <c r="CD100" i="52"/>
  <c r="CJ56" i="52"/>
  <c r="CT56" i="52" s="1"/>
  <c r="CC113" i="52"/>
  <c r="CD42" i="52"/>
  <c r="CD50" i="52"/>
  <c r="CD67" i="52"/>
  <c r="CD76" i="52"/>
  <c r="CD92" i="52"/>
  <c r="CC121" i="52"/>
  <c r="CG70" i="52"/>
  <c r="CD43" i="52"/>
  <c r="CD28" i="52"/>
  <c r="CD32" i="52"/>
  <c r="CD40" i="52"/>
  <c r="CJ100" i="52"/>
  <c r="CT100" i="52" s="1"/>
  <c r="CJ108" i="52"/>
  <c r="CT108" i="52" s="1"/>
  <c r="CJ68" i="52"/>
  <c r="CT68" i="52" s="1"/>
  <c r="BN67" i="52"/>
  <c r="BN71" i="52"/>
  <c r="BN76" i="52"/>
  <c r="BN80" i="52"/>
  <c r="CJ49" i="52"/>
  <c r="CT49" i="52" s="1"/>
  <c r="BN11" i="52"/>
  <c r="BN16" i="52"/>
  <c r="BN23" i="52"/>
  <c r="BN31" i="52"/>
  <c r="BN13" i="52"/>
  <c r="BN51" i="52"/>
  <c r="BN85" i="52"/>
  <c r="BN78" i="52"/>
  <c r="BN89" i="52"/>
  <c r="CJ47" i="52"/>
  <c r="CT47" i="52" s="1"/>
  <c r="BN37" i="52"/>
  <c r="BN44" i="52"/>
  <c r="BN86" i="52"/>
  <c r="CJ93" i="52"/>
  <c r="CT93" i="52" s="1"/>
  <c r="BN57" i="52"/>
  <c r="BN70" i="52"/>
  <c r="BM115" i="52"/>
  <c r="BM123" i="52"/>
  <c r="BN90" i="52"/>
  <c r="AX45" i="52"/>
  <c r="AX60" i="52"/>
  <c r="AW119" i="52"/>
  <c r="CG76" i="52"/>
  <c r="CG80" i="52"/>
  <c r="CJ106" i="52"/>
  <c r="CT106" i="52" s="1"/>
  <c r="CO63" i="52"/>
  <c r="AX30" i="52"/>
  <c r="AX61" i="52"/>
  <c r="CG24" i="52"/>
  <c r="CG28" i="52"/>
  <c r="CG32" i="52"/>
  <c r="CG36" i="52"/>
  <c r="CG40" i="52"/>
  <c r="CG44" i="52"/>
  <c r="CG48" i="52"/>
  <c r="CG52" i="52"/>
  <c r="CG56" i="52"/>
  <c r="CF74" i="52"/>
  <c r="CG74" i="52" s="1"/>
  <c r="CG92" i="52"/>
  <c r="AX84" i="52"/>
  <c r="CH17" i="52"/>
  <c r="CI17" i="52" s="1"/>
  <c r="CJ48" i="52"/>
  <c r="CT48" i="52" s="1"/>
  <c r="CG60" i="52"/>
  <c r="CG71" i="52"/>
  <c r="AX52" i="52"/>
  <c r="AX50" i="52"/>
  <c r="AX58" i="52"/>
  <c r="AV121" i="52"/>
  <c r="CG21" i="52"/>
  <c r="CG25" i="52"/>
  <c r="CG29" i="52"/>
  <c r="CG33" i="52"/>
  <c r="CG37" i="52"/>
  <c r="CG41" i="52"/>
  <c r="CG45" i="52"/>
  <c r="CG53" i="52"/>
  <c r="CG57" i="52"/>
  <c r="CG100" i="52"/>
  <c r="CJ79" i="52"/>
  <c r="CT79" i="52" s="1"/>
  <c r="CJ29" i="52"/>
  <c r="CT29" i="52" s="1"/>
  <c r="CJ82" i="52"/>
  <c r="CT82" i="52" s="1"/>
  <c r="CJ86" i="52"/>
  <c r="CT86" i="52" s="1"/>
  <c r="AW115" i="52"/>
  <c r="AX24" i="52"/>
  <c r="AX55" i="52"/>
  <c r="AX63" i="52"/>
  <c r="AX93" i="52"/>
  <c r="AX97" i="52"/>
  <c r="CJ9" i="52"/>
  <c r="CT9" i="52" s="1"/>
  <c r="CV9" i="52" s="1"/>
  <c r="CJ34" i="52"/>
  <c r="CT34" i="52" s="1"/>
  <c r="CJ42" i="52"/>
  <c r="CT42" i="52" s="1"/>
  <c r="CJ50" i="52"/>
  <c r="CT50" i="52" s="1"/>
  <c r="CJ54" i="52"/>
  <c r="CT54" i="52" s="1"/>
  <c r="CJ58" i="52"/>
  <c r="CT58" i="52" s="1"/>
  <c r="CG101" i="52"/>
  <c r="CJ111" i="52"/>
  <c r="CT111" i="52" s="1"/>
  <c r="AH32" i="52"/>
  <c r="AH55" i="52"/>
  <c r="AH63" i="52"/>
  <c r="CJ32" i="52"/>
  <c r="CT32" i="52" s="1"/>
  <c r="CJ43" i="52"/>
  <c r="CT43" i="52" s="1"/>
  <c r="CG49" i="52"/>
  <c r="CJ76" i="52"/>
  <c r="CT76" i="52" s="1"/>
  <c r="AH44" i="52"/>
  <c r="AH48" i="52"/>
  <c r="AH82" i="52"/>
  <c r="CI29" i="52"/>
  <c r="CJ36" i="52"/>
  <c r="CT36" i="52" s="1"/>
  <c r="CG88" i="52"/>
  <c r="AH99" i="52"/>
  <c r="CG67" i="52"/>
  <c r="CI68" i="52"/>
  <c r="AH41" i="52"/>
  <c r="AH49" i="52"/>
  <c r="AH70" i="52"/>
  <c r="AH79" i="52"/>
  <c r="AH83" i="52"/>
  <c r="CJ27" i="52"/>
  <c r="CT27" i="52" s="1"/>
  <c r="CJ53" i="52"/>
  <c r="CT53" i="52" s="1"/>
  <c r="CJ60" i="52"/>
  <c r="CT60" i="52" s="1"/>
  <c r="AG123" i="52"/>
  <c r="AH100" i="52"/>
  <c r="CJ37" i="52"/>
  <c r="CT37" i="52" s="1"/>
  <c r="CH74" i="52"/>
  <c r="CI74" i="52" s="1"/>
  <c r="AH11" i="52"/>
  <c r="AH84" i="52"/>
  <c r="CJ16" i="52"/>
  <c r="CT16" i="52" s="1"/>
  <c r="CJ38" i="52"/>
  <c r="CT38" i="52" s="1"/>
  <c r="CJ67" i="52"/>
  <c r="CT67" i="52" s="1"/>
  <c r="AH16" i="52"/>
  <c r="AH23" i="52"/>
  <c r="AH31" i="52"/>
  <c r="CJ28" i="52"/>
  <c r="CT28" i="52" s="1"/>
  <c r="AH13" i="52"/>
  <c r="AH39" i="52"/>
  <c r="AH47" i="52"/>
  <c r="AH77" i="52"/>
  <c r="CJ45" i="52"/>
  <c r="CT45" i="52" s="1"/>
  <c r="CJ59" i="52"/>
  <c r="CT59" i="52" s="1"/>
  <c r="CJ71" i="52"/>
  <c r="CT71" i="52" s="1"/>
  <c r="CJ83" i="52"/>
  <c r="CT83" i="52" s="1"/>
  <c r="CP73" i="52"/>
  <c r="CU73" i="52" s="1"/>
  <c r="CP106" i="52"/>
  <c r="CU106" i="52" s="1"/>
  <c r="R39" i="52"/>
  <c r="CJ21" i="52"/>
  <c r="CJ55" i="52"/>
  <c r="CI57" i="52"/>
  <c r="CI63" i="52"/>
  <c r="CF96" i="52"/>
  <c r="CG96" i="52" s="1"/>
  <c r="CJ78" i="52"/>
  <c r="CI90" i="52"/>
  <c r="CJ95" i="52"/>
  <c r="R48" i="52"/>
  <c r="R59" i="52"/>
  <c r="R69" i="52"/>
  <c r="R86" i="52"/>
  <c r="CJ15" i="52"/>
  <c r="CT15" i="52" s="1"/>
  <c r="CJ22" i="52"/>
  <c r="CJ31" i="52"/>
  <c r="CJ33" i="52"/>
  <c r="CJ57" i="52"/>
  <c r="CJ69" i="52"/>
  <c r="CI78" i="52"/>
  <c r="CJ80" i="52"/>
  <c r="R21" i="52"/>
  <c r="R25" i="52"/>
  <c r="R36" i="52"/>
  <c r="R52" i="52"/>
  <c r="R56" i="52"/>
  <c r="R94" i="52"/>
  <c r="R103" i="52"/>
  <c r="CX102" i="52" s="1"/>
  <c r="P117" i="52"/>
  <c r="CI69" i="52"/>
  <c r="CH96" i="52"/>
  <c r="CI96" i="52" s="1"/>
  <c r="CI99" i="52"/>
  <c r="CJ101" i="52"/>
  <c r="P123" i="52"/>
  <c r="CJ11" i="52"/>
  <c r="CT11" i="52" s="1"/>
  <c r="CJ23" i="52"/>
  <c r="CJ25" i="52"/>
  <c r="CJ40" i="52"/>
  <c r="CJ46" i="52"/>
  <c r="CJ51" i="52"/>
  <c r="CG61" i="52"/>
  <c r="CJ72" i="52"/>
  <c r="CI76" i="52"/>
  <c r="CG84" i="52"/>
  <c r="CI86" i="52"/>
  <c r="CJ91" i="52"/>
  <c r="CJ112" i="52"/>
  <c r="CT112" i="52" s="1"/>
  <c r="R26" i="52"/>
  <c r="R53" i="52"/>
  <c r="R60" i="52"/>
  <c r="R70" i="52"/>
  <c r="Q123" i="52"/>
  <c r="R100" i="52"/>
  <c r="CJ26" i="52"/>
  <c r="CJ35" i="52"/>
  <c r="CJ89" i="52"/>
  <c r="CT89" i="52" s="1"/>
  <c r="CJ94" i="52"/>
  <c r="CT94" i="52" s="1"/>
  <c r="R88" i="52"/>
  <c r="R16" i="52"/>
  <c r="R54" i="52"/>
  <c r="CJ8" i="52"/>
  <c r="CT8" i="52" s="1"/>
  <c r="CT10" i="52" s="1"/>
  <c r="CH62" i="52"/>
  <c r="CI62" i="52" s="1"/>
  <c r="CJ44" i="52"/>
  <c r="CI59" i="52"/>
  <c r="CI82" i="52"/>
  <c r="CJ87" i="52"/>
  <c r="CJ107" i="52"/>
  <c r="CT107" i="52" s="1"/>
  <c r="R89" i="52"/>
  <c r="Q121" i="52"/>
  <c r="CJ14" i="52"/>
  <c r="CT14" i="52" s="1"/>
  <c r="CI21" i="52"/>
  <c r="CJ24" i="52"/>
  <c r="CJ30" i="52"/>
  <c r="CJ39" i="52"/>
  <c r="CJ41" i="52"/>
  <c r="CJ52" i="52"/>
  <c r="CJ63" i="52"/>
  <c r="CI73" i="52"/>
  <c r="CJ85" i="52"/>
  <c r="CJ90" i="52"/>
  <c r="R11" i="52"/>
  <c r="CF17" i="52"/>
  <c r="CP14" i="52"/>
  <c r="CU14" i="52" s="1"/>
  <c r="CM38" i="52"/>
  <c r="CM58" i="52"/>
  <c r="CL113" i="52"/>
  <c r="CN113" i="52"/>
  <c r="CO23" i="52"/>
  <c r="CO27" i="52"/>
  <c r="CO31" i="52"/>
  <c r="CO35" i="52"/>
  <c r="CO39" i="52"/>
  <c r="CO43" i="52"/>
  <c r="CO47" i="52"/>
  <c r="CO55" i="52"/>
  <c r="CM24" i="52"/>
  <c r="CM28" i="52"/>
  <c r="CM32" i="52"/>
  <c r="CM36" i="52"/>
  <c r="CM40" i="52"/>
  <c r="CM44" i="52"/>
  <c r="CM48" i="52"/>
  <c r="CM60" i="52"/>
  <c r="CD15" i="52"/>
  <c r="CD39" i="52"/>
  <c r="CD77" i="52"/>
  <c r="CD87" i="52"/>
  <c r="CD99" i="52"/>
  <c r="CD108" i="52"/>
  <c r="CM52" i="52"/>
  <c r="CM56" i="52"/>
  <c r="CP100" i="52"/>
  <c r="CU100" i="52" s="1"/>
  <c r="CD16" i="52"/>
  <c r="CD36" i="52"/>
  <c r="CD47" i="52"/>
  <c r="CD54" i="52"/>
  <c r="CD70" i="52"/>
  <c r="CD78" i="52"/>
  <c r="CD95" i="52"/>
  <c r="CC117" i="52"/>
  <c r="CD111" i="52"/>
  <c r="CM21" i="52"/>
  <c r="CP25" i="52"/>
  <c r="CU25" i="52" s="1"/>
  <c r="CM33" i="52"/>
  <c r="CM41" i="52"/>
  <c r="CM45" i="52"/>
  <c r="CM53" i="52"/>
  <c r="CP60" i="52"/>
  <c r="CU60" i="52" s="1"/>
  <c r="CO78" i="52"/>
  <c r="CO82" i="52"/>
  <c r="CO86" i="52"/>
  <c r="CB121" i="52"/>
  <c r="CD44" i="52"/>
  <c r="CD106" i="52"/>
  <c r="CD13" i="52"/>
  <c r="CD51" i="52"/>
  <c r="CC119" i="52"/>
  <c r="CD27" i="52"/>
  <c r="CD34" i="52"/>
  <c r="CD48" i="52"/>
  <c r="CD59" i="52"/>
  <c r="CD68" i="52"/>
  <c r="CD79" i="52"/>
  <c r="CD86" i="52"/>
  <c r="CD93" i="52"/>
  <c r="CD96" i="52"/>
  <c r="CD112" i="52"/>
  <c r="CO22" i="52"/>
  <c r="CO26" i="52"/>
  <c r="CO30" i="52"/>
  <c r="CO34" i="52"/>
  <c r="CO38" i="52"/>
  <c r="CO42" i="52"/>
  <c r="CO46" i="52"/>
  <c r="CO50" i="52"/>
  <c r="CM70" i="52"/>
  <c r="CM92" i="52"/>
  <c r="CP107" i="52"/>
  <c r="CU107" i="52" s="1"/>
  <c r="CD10" i="52"/>
  <c r="CD24" i="52"/>
  <c r="CD35" i="52"/>
  <c r="CD56" i="52"/>
  <c r="CD83" i="52"/>
  <c r="CD102" i="52"/>
  <c r="CM100" i="52"/>
  <c r="BL117" i="52"/>
  <c r="BL123" i="52"/>
  <c r="BN14" i="52"/>
  <c r="BN17" i="52"/>
  <c r="BN38" i="52"/>
  <c r="BN45" i="52"/>
  <c r="BN55" i="52"/>
  <c r="BN62" i="52"/>
  <c r="BN92" i="52"/>
  <c r="BM117" i="52"/>
  <c r="BN15" i="52"/>
  <c r="BN35" i="52"/>
  <c r="BN93" i="52"/>
  <c r="BN96" i="52"/>
  <c r="BN111" i="52"/>
  <c r="CP13" i="52"/>
  <c r="CU13" i="52" s="1"/>
  <c r="CP52" i="52"/>
  <c r="CU52" i="52" s="1"/>
  <c r="BN99" i="52"/>
  <c r="BN103" i="52"/>
  <c r="BN22" i="52"/>
  <c r="BN39" i="52"/>
  <c r="BN50" i="52"/>
  <c r="BN53" i="52"/>
  <c r="BN72" i="52"/>
  <c r="BM121" i="52"/>
  <c r="BN101" i="52"/>
  <c r="BN26" i="52"/>
  <c r="BN29" i="52"/>
  <c r="BN97" i="52"/>
  <c r="CP53" i="52"/>
  <c r="CU53" i="52" s="1"/>
  <c r="BL115" i="52"/>
  <c r="BN33" i="52"/>
  <c r="BN54" i="52"/>
  <c r="BM119" i="52"/>
  <c r="BN84" i="52"/>
  <c r="BN102" i="52"/>
  <c r="BN107" i="52"/>
  <c r="CP54" i="52"/>
  <c r="CU54" i="52" s="1"/>
  <c r="AW123" i="52"/>
  <c r="AX27" i="52"/>
  <c r="AX59" i="52"/>
  <c r="AX94" i="52"/>
  <c r="CP34" i="52"/>
  <c r="CU34" i="52" s="1"/>
  <c r="CP111" i="52"/>
  <c r="CU111" i="52" s="1"/>
  <c r="AX35" i="52"/>
  <c r="AX69" i="52"/>
  <c r="AV117" i="52"/>
  <c r="AX10" i="52"/>
  <c r="AX25" i="52"/>
  <c r="AX32" i="52"/>
  <c r="AX39" i="52"/>
  <c r="AX46" i="52"/>
  <c r="AX57" i="52"/>
  <c r="AV119" i="52"/>
  <c r="AX73" i="52"/>
  <c r="AX81" i="52"/>
  <c r="AX92" i="52"/>
  <c r="AX100" i="52"/>
  <c r="AW117" i="52"/>
  <c r="AX111" i="52"/>
  <c r="CP11" i="52"/>
  <c r="CU11" i="52" s="1"/>
  <c r="CP99" i="52"/>
  <c r="CU99" i="52" s="1"/>
  <c r="CO58" i="52"/>
  <c r="AX11" i="52"/>
  <c r="AX22" i="52"/>
  <c r="AX33" i="52"/>
  <c r="AX36" i="52"/>
  <c r="AX40" i="52"/>
  <c r="AX47" i="52"/>
  <c r="AX54" i="52"/>
  <c r="AX67" i="52"/>
  <c r="AX70" i="52"/>
  <c r="AV123" i="52"/>
  <c r="AX82" i="52"/>
  <c r="AX89" i="52"/>
  <c r="AW121" i="52"/>
  <c r="AX101" i="52"/>
  <c r="AX106" i="52"/>
  <c r="AX112" i="52"/>
  <c r="CP59" i="52"/>
  <c r="CU59" i="52" s="1"/>
  <c r="CP71" i="52"/>
  <c r="CU71" i="52" s="1"/>
  <c r="CP77" i="52"/>
  <c r="CU77" i="52" s="1"/>
  <c r="CP85" i="52"/>
  <c r="CU85" i="52" s="1"/>
  <c r="CP89" i="52"/>
  <c r="CU89" i="52" s="1"/>
  <c r="CP93" i="52"/>
  <c r="CU93" i="52" s="1"/>
  <c r="AX96" i="52"/>
  <c r="AX8" i="52"/>
  <c r="AX44" i="52"/>
  <c r="AX79" i="52"/>
  <c r="AV113" i="52"/>
  <c r="CP49" i="52"/>
  <c r="CU49" i="52" s="1"/>
  <c r="CP90" i="52"/>
  <c r="CU90" i="52" s="1"/>
  <c r="CP101" i="52"/>
  <c r="CU101" i="52" s="1"/>
  <c r="CP21" i="52"/>
  <c r="CU21" i="52" s="1"/>
  <c r="CM25" i="52"/>
  <c r="CP29" i="52"/>
  <c r="CU29" i="52" s="1"/>
  <c r="CP51" i="52"/>
  <c r="CU51" i="52" s="1"/>
  <c r="CO90" i="52"/>
  <c r="CO94" i="52"/>
  <c r="AH9" i="52"/>
  <c r="AH38" i="52"/>
  <c r="AH72" i="52"/>
  <c r="AH80" i="52"/>
  <c r="AH108" i="52"/>
  <c r="AG117" i="52"/>
  <c r="CP22" i="52"/>
  <c r="CU22" i="52" s="1"/>
  <c r="CO51" i="52"/>
  <c r="CP55" i="52"/>
  <c r="CU55" i="52" s="1"/>
  <c r="CO69" i="52"/>
  <c r="CO73" i="52"/>
  <c r="CP87" i="52"/>
  <c r="CU87" i="52" s="1"/>
  <c r="AH45" i="52"/>
  <c r="AF117" i="52"/>
  <c r="AH21" i="52"/>
  <c r="AH46" i="52"/>
  <c r="AH53" i="52"/>
  <c r="AG119" i="52"/>
  <c r="AH88" i="52"/>
  <c r="AH103" i="52"/>
  <c r="CP15" i="52"/>
  <c r="CU15" i="52" s="1"/>
  <c r="CP26" i="52"/>
  <c r="CU26" i="52" s="1"/>
  <c r="CP30" i="52"/>
  <c r="CU30" i="52" s="1"/>
  <c r="CP37" i="52"/>
  <c r="CU37" i="52" s="1"/>
  <c r="CP63" i="52"/>
  <c r="CU63" i="52" s="1"/>
  <c r="CP80" i="52"/>
  <c r="CU80" i="52" s="1"/>
  <c r="CP84" i="52"/>
  <c r="CU84" i="52" s="1"/>
  <c r="CP88" i="52"/>
  <c r="CU88" i="52" s="1"/>
  <c r="AF123" i="52"/>
  <c r="AH22" i="52"/>
  <c r="AH29" i="52"/>
  <c r="AH54" i="52"/>
  <c r="AH61" i="52"/>
  <c r="AH89" i="52"/>
  <c r="AH96" i="52"/>
  <c r="CP16" i="52"/>
  <c r="CU16" i="52" s="1"/>
  <c r="CO59" i="52"/>
  <c r="CP92" i="52"/>
  <c r="CU92" i="52" s="1"/>
  <c r="CO99" i="52"/>
  <c r="AF121" i="52"/>
  <c r="CP42" i="52"/>
  <c r="CU42" i="52" s="1"/>
  <c r="CP45" i="52"/>
  <c r="CU45" i="52" s="1"/>
  <c r="CO67" i="52"/>
  <c r="CM89" i="52"/>
  <c r="AH30" i="52"/>
  <c r="AH37" i="52"/>
  <c r="AH62" i="52"/>
  <c r="AH71" i="52"/>
  <c r="AH97" i="52"/>
  <c r="AH107" i="52"/>
  <c r="CP46" i="52"/>
  <c r="CU46" i="52" s="1"/>
  <c r="CP57" i="52"/>
  <c r="CU57" i="52" s="1"/>
  <c r="CP68" i="52"/>
  <c r="CU68" i="52" s="1"/>
  <c r="CP78" i="52"/>
  <c r="CU78" i="52" s="1"/>
  <c r="CP86" i="52"/>
  <c r="CU86" i="52" s="1"/>
  <c r="CP108" i="52"/>
  <c r="CU108" i="52" s="1"/>
  <c r="CM26" i="52"/>
  <c r="CO61" i="52"/>
  <c r="CM77" i="52"/>
  <c r="CM80" i="52"/>
  <c r="CM85" i="52"/>
  <c r="Q113" i="52"/>
  <c r="P115" i="52"/>
  <c r="CP8" i="52"/>
  <c r="CM29" i="52"/>
  <c r="CO41" i="52"/>
  <c r="CM46" i="52"/>
  <c r="CP56" i="52"/>
  <c r="CP61" i="52"/>
  <c r="CO80" i="52"/>
  <c r="CM88" i="52"/>
  <c r="CP95" i="52"/>
  <c r="CM101" i="52"/>
  <c r="CP33" i="52"/>
  <c r="R55" i="52"/>
  <c r="CO29" i="52"/>
  <c r="CM34" i="52"/>
  <c r="CP41" i="52"/>
  <c r="CM49" i="52"/>
  <c r="CM68" i="52"/>
  <c r="CM71" i="52"/>
  <c r="CP83" i="52"/>
  <c r="CM93" i="52"/>
  <c r="R27" i="52"/>
  <c r="CM22" i="52"/>
  <c r="CM37" i="52"/>
  <c r="CO49" i="52"/>
  <c r="CM54" i="52"/>
  <c r="CM57" i="52"/>
  <c r="CO71" i="52"/>
  <c r="CL96" i="52"/>
  <c r="CM96" i="52" s="1"/>
  <c r="CP81" i="52"/>
  <c r="CU81" i="52" s="1"/>
  <c r="R13" i="52"/>
  <c r="R23" i="52"/>
  <c r="R42" i="52"/>
  <c r="CO37" i="52"/>
  <c r="CM42" i="52"/>
  <c r="CO57" i="52"/>
  <c r="CP69" i="52"/>
  <c r="CM76" i="52"/>
  <c r="CM81" i="52"/>
  <c r="CM84" i="52"/>
  <c r="CP91" i="52"/>
  <c r="CP94" i="52"/>
  <c r="CP70" i="52"/>
  <c r="R31" i="52"/>
  <c r="P119" i="52"/>
  <c r="R81" i="52"/>
  <c r="Q117" i="52"/>
  <c r="CO25" i="52"/>
  <c r="CM30" i="52"/>
  <c r="CP50" i="52"/>
  <c r="CL74" i="52"/>
  <c r="CM74" i="52" s="1"/>
  <c r="CP72" i="52"/>
  <c r="CN96" i="52"/>
  <c r="CO96" i="52" s="1"/>
  <c r="R47" i="52"/>
  <c r="R82" i="52"/>
  <c r="CO53" i="52"/>
  <c r="CP67" i="52"/>
  <c r="CU67" i="52" s="1"/>
  <c r="R9" i="52"/>
  <c r="R14" i="52"/>
  <c r="R32" i="52"/>
  <c r="R43" i="52"/>
  <c r="R50" i="52"/>
  <c r="Q119" i="52"/>
  <c r="R78" i="52"/>
  <c r="R85" i="52"/>
  <c r="CP38" i="52"/>
  <c r="CO45" i="52"/>
  <c r="CM50" i="52"/>
  <c r="CP58" i="52"/>
  <c r="CU58" i="52" s="1"/>
  <c r="CM67" i="52"/>
  <c r="CM72" i="52"/>
  <c r="CP76" i="52"/>
  <c r="CU76" i="52" s="1"/>
  <c r="CP79" i="52"/>
  <c r="CP82" i="52"/>
  <c r="CP112" i="52"/>
  <c r="CU112" i="52" s="1"/>
  <c r="AH8" i="52"/>
  <c r="CP44" i="52"/>
  <c r="CO44" i="52"/>
  <c r="CP24" i="52"/>
  <c r="CO24" i="52"/>
  <c r="CP31" i="52"/>
  <c r="CM31" i="52"/>
  <c r="CP40" i="52"/>
  <c r="CO40" i="52"/>
  <c r="CP47" i="52"/>
  <c r="CM47" i="52"/>
  <c r="CP36" i="52"/>
  <c r="CO36" i="52"/>
  <c r="CN17" i="52"/>
  <c r="CL62" i="52"/>
  <c r="CP23" i="52"/>
  <c r="CM23" i="52"/>
  <c r="CP32" i="52"/>
  <c r="CO32" i="52"/>
  <c r="CP39" i="52"/>
  <c r="CM39" i="52"/>
  <c r="CL17" i="52"/>
  <c r="CP48" i="52"/>
  <c r="CO48" i="52"/>
  <c r="CP27" i="52"/>
  <c r="CM27" i="52"/>
  <c r="CP43" i="52"/>
  <c r="CM43" i="52"/>
  <c r="CN62" i="52"/>
  <c r="CP28" i="52"/>
  <c r="CO28" i="52"/>
  <c r="CP35" i="52"/>
  <c r="CM35" i="52"/>
  <c r="CO68" i="52"/>
  <c r="CO72" i="52"/>
  <c r="CO77" i="52"/>
  <c r="CO81" i="52"/>
  <c r="CO85" i="52"/>
  <c r="CO89" i="52"/>
  <c r="CO93" i="52"/>
  <c r="CO21" i="52"/>
  <c r="CO76" i="52"/>
  <c r="CO84" i="52"/>
  <c r="CO88" i="52"/>
  <c r="CO92" i="52"/>
  <c r="CO101" i="52"/>
  <c r="CN74" i="52"/>
  <c r="CM51" i="52"/>
  <c r="CO52" i="52"/>
  <c r="CM55" i="52"/>
  <c r="CO56" i="52"/>
  <c r="CM59" i="52"/>
  <c r="CO60" i="52"/>
  <c r="CM63" i="52"/>
  <c r="CM69" i="52"/>
  <c r="CO70" i="52"/>
  <c r="CM73" i="52"/>
  <c r="CM78" i="52"/>
  <c r="CO79" i="52"/>
  <c r="CM82" i="52"/>
  <c r="CO83" i="52"/>
  <c r="CM86" i="52"/>
  <c r="CO87" i="52"/>
  <c r="CM90" i="52"/>
  <c r="CO91" i="52"/>
  <c r="CM94" i="52"/>
  <c r="CO95" i="52"/>
  <c r="CM99" i="52"/>
  <c r="CO100" i="52"/>
  <c r="CO54" i="52"/>
  <c r="CG23" i="52"/>
  <c r="CI24" i="52"/>
  <c r="CG27" i="52"/>
  <c r="CI28" i="52"/>
  <c r="CG31" i="52"/>
  <c r="CI32" i="52"/>
  <c r="CG35" i="52"/>
  <c r="CI36" i="52"/>
  <c r="CG39" i="52"/>
  <c r="CI40" i="52"/>
  <c r="CG43" i="52"/>
  <c r="CI44" i="52"/>
  <c r="CG47" i="52"/>
  <c r="CI48" i="52"/>
  <c r="CG51" i="52"/>
  <c r="CI52" i="52"/>
  <c r="CG55" i="52"/>
  <c r="CI56" i="52"/>
  <c r="CG59" i="52"/>
  <c r="CI60" i="52"/>
  <c r="CG63" i="52"/>
  <c r="CG69" i="52"/>
  <c r="CI70" i="52"/>
  <c r="CG73" i="52"/>
  <c r="CG78" i="52"/>
  <c r="CI79" i="52"/>
  <c r="CG82" i="52"/>
  <c r="CI83" i="52"/>
  <c r="CG86" i="52"/>
  <c r="CI87" i="52"/>
  <c r="CG90" i="52"/>
  <c r="CI91" i="52"/>
  <c r="CG94" i="52"/>
  <c r="CI95" i="52"/>
  <c r="CG99" i="52"/>
  <c r="CI100" i="52"/>
  <c r="CF62" i="52"/>
  <c r="CJ70" i="52"/>
  <c r="CG22" i="52"/>
  <c r="CG26" i="52"/>
  <c r="CG30" i="52"/>
  <c r="CG34" i="52"/>
  <c r="CG38" i="52"/>
  <c r="CG42" i="52"/>
  <c r="CG46" i="52"/>
  <c r="CG50" i="52"/>
  <c r="CG54" i="52"/>
  <c r="CG58" i="52"/>
  <c r="CG68" i="52"/>
  <c r="CG72" i="52"/>
  <c r="CG77" i="52"/>
  <c r="CG81" i="52"/>
  <c r="CG85" i="52"/>
  <c r="CG89" i="52"/>
  <c r="CG93" i="52"/>
  <c r="CF113" i="52"/>
  <c r="CJ10" i="52"/>
  <c r="CD17" i="52"/>
  <c r="CC115" i="52"/>
  <c r="CB115" i="52"/>
  <c r="CB117" i="52"/>
  <c r="CD74" i="52"/>
  <c r="CB123" i="52"/>
  <c r="CB113" i="52"/>
  <c r="BL113" i="52"/>
  <c r="BL121" i="52"/>
  <c r="AX17" i="52"/>
  <c r="AX103" i="52"/>
  <c r="AX64" i="52"/>
  <c r="AX74" i="52"/>
  <c r="AH17" i="52"/>
  <c r="AH10" i="52"/>
  <c r="AF119" i="52"/>
  <c r="AG121" i="52"/>
  <c r="AH74" i="52"/>
  <c r="P121" i="52"/>
  <c r="R64" i="52"/>
  <c r="R74" i="52"/>
  <c r="P113" i="52"/>
  <c r="R121" i="52" l="1"/>
  <c r="CD125" i="52"/>
  <c r="BN125" i="52"/>
  <c r="AX125" i="52"/>
  <c r="AH125" i="52"/>
  <c r="AX115" i="52"/>
  <c r="CV13" i="52"/>
  <c r="AH115" i="52"/>
  <c r="BN113" i="52"/>
  <c r="R117" i="52"/>
  <c r="R123" i="52"/>
  <c r="R119" i="52"/>
  <c r="R113" i="52"/>
  <c r="BN117" i="52"/>
  <c r="CV86" i="52"/>
  <c r="CV93" i="52"/>
  <c r="R115" i="52"/>
  <c r="AH113" i="52"/>
  <c r="CV108" i="52"/>
  <c r="BN119" i="52"/>
  <c r="AH123" i="52"/>
  <c r="AH119" i="52"/>
  <c r="CD121" i="52"/>
  <c r="CD123" i="52"/>
  <c r="CD113" i="52"/>
  <c r="CV100" i="52"/>
  <c r="CV68" i="52"/>
  <c r="CV99" i="52"/>
  <c r="CJ17" i="52"/>
  <c r="CK17" i="52" s="1"/>
  <c r="CF123" i="52"/>
  <c r="CV88" i="52"/>
  <c r="CV106" i="52"/>
  <c r="CT113" i="52"/>
  <c r="CJ96" i="52"/>
  <c r="CK96" i="52" s="1"/>
  <c r="CH123" i="52"/>
  <c r="CH64" i="52"/>
  <c r="CI64" i="52" s="1"/>
  <c r="CG17" i="52"/>
  <c r="CV11" i="52"/>
  <c r="CT17" i="52"/>
  <c r="BN121" i="52"/>
  <c r="CV15" i="52"/>
  <c r="CF121" i="52"/>
  <c r="CF125" i="52" s="1"/>
  <c r="CV92" i="52"/>
  <c r="CJ74" i="52"/>
  <c r="CV49" i="52"/>
  <c r="CV107" i="52"/>
  <c r="CV112" i="52"/>
  <c r="CV81" i="52"/>
  <c r="CV71" i="52"/>
  <c r="CH97" i="52"/>
  <c r="CI97" i="52" s="1"/>
  <c r="CF97" i="52"/>
  <c r="CV76" i="52"/>
  <c r="CV16" i="52"/>
  <c r="CV29" i="52"/>
  <c r="CV59" i="52"/>
  <c r="AX113" i="52"/>
  <c r="CK79" i="52"/>
  <c r="CK47" i="52"/>
  <c r="CK53" i="52"/>
  <c r="CH121" i="52"/>
  <c r="CV58" i="52"/>
  <c r="CV42" i="52"/>
  <c r="CV53" i="52"/>
  <c r="CJ113" i="52"/>
  <c r="CV89" i="52"/>
  <c r="CV111" i="52"/>
  <c r="CV73" i="52"/>
  <c r="CV34" i="52"/>
  <c r="CV14" i="52"/>
  <c r="CV37" i="52"/>
  <c r="CK59" i="52"/>
  <c r="CK54" i="52"/>
  <c r="CK89" i="52"/>
  <c r="CK99" i="52"/>
  <c r="CK87" i="52"/>
  <c r="CT87" i="52"/>
  <c r="CV87" i="52" s="1"/>
  <c r="CK100" i="52"/>
  <c r="CK26" i="52"/>
  <c r="CT26" i="52"/>
  <c r="CK31" i="52"/>
  <c r="CT31" i="52"/>
  <c r="CK36" i="52"/>
  <c r="CK92" i="52"/>
  <c r="CK70" i="52"/>
  <c r="CT70" i="52"/>
  <c r="CK93" i="52"/>
  <c r="CK63" i="52"/>
  <c r="CT63" i="52"/>
  <c r="CV63" i="52" s="1"/>
  <c r="CK82" i="52"/>
  <c r="CK72" i="52"/>
  <c r="CT72" i="52"/>
  <c r="CK58" i="52"/>
  <c r="CK83" i="52"/>
  <c r="CK22" i="52"/>
  <c r="CT22" i="52"/>
  <c r="CV22" i="52" s="1"/>
  <c r="CK78" i="52"/>
  <c r="CT78" i="52"/>
  <c r="CV78" i="52" s="1"/>
  <c r="CK21" i="52"/>
  <c r="CT21" i="52"/>
  <c r="CV21" i="52" s="1"/>
  <c r="CK76" i="52"/>
  <c r="CV84" i="52"/>
  <c r="CV45" i="52"/>
  <c r="CV54" i="52"/>
  <c r="CK52" i="52"/>
  <c r="CT52" i="52"/>
  <c r="CV52" i="52" s="1"/>
  <c r="CK73" i="52"/>
  <c r="CK77" i="52"/>
  <c r="CK101" i="52"/>
  <c r="CT101" i="52"/>
  <c r="CV101" i="52" s="1"/>
  <c r="CK48" i="52"/>
  <c r="CK80" i="52"/>
  <c r="CT80" i="52"/>
  <c r="CV80" i="52" s="1"/>
  <c r="CK56" i="52"/>
  <c r="CK41" i="52"/>
  <c r="CT41" i="52"/>
  <c r="CK68" i="52"/>
  <c r="CK67" i="52"/>
  <c r="CK51" i="52"/>
  <c r="CT51" i="52"/>
  <c r="CV51" i="52" s="1"/>
  <c r="CK45" i="52"/>
  <c r="CK88" i="52"/>
  <c r="CK39" i="52"/>
  <c r="CT39" i="52"/>
  <c r="CK46" i="52"/>
  <c r="CT46" i="52"/>
  <c r="CV46" i="52" s="1"/>
  <c r="CK86" i="52"/>
  <c r="CK43" i="52"/>
  <c r="CK69" i="52"/>
  <c r="CT69" i="52"/>
  <c r="CK49" i="52"/>
  <c r="CK30" i="52"/>
  <c r="CT30" i="52"/>
  <c r="CV30" i="52" s="1"/>
  <c r="CK91" i="52"/>
  <c r="CT91" i="52"/>
  <c r="CK40" i="52"/>
  <c r="CT40" i="52"/>
  <c r="CK81" i="52"/>
  <c r="CK34" i="52"/>
  <c r="CK60" i="52"/>
  <c r="CK55" i="52"/>
  <c r="CT55" i="52"/>
  <c r="CV55" i="52" s="1"/>
  <c r="CK84" i="52"/>
  <c r="CK90" i="52"/>
  <c r="CT90" i="52"/>
  <c r="CV90" i="52" s="1"/>
  <c r="CK24" i="52"/>
  <c r="CT24" i="52"/>
  <c r="CK44" i="52"/>
  <c r="CT44" i="52"/>
  <c r="CK38" i="52"/>
  <c r="CK37" i="52"/>
  <c r="CK25" i="52"/>
  <c r="CT25" i="52"/>
  <c r="CV25" i="52" s="1"/>
  <c r="CK28" i="52"/>
  <c r="CK57" i="52"/>
  <c r="CT57" i="52"/>
  <c r="CV57" i="52" s="1"/>
  <c r="CK50" i="52"/>
  <c r="CK61" i="52"/>
  <c r="CK94" i="52"/>
  <c r="CV26" i="52"/>
  <c r="CV60" i="52"/>
  <c r="CK85" i="52"/>
  <c r="CT85" i="52"/>
  <c r="CV85" i="52" s="1"/>
  <c r="CK27" i="52"/>
  <c r="CK32" i="52"/>
  <c r="CK35" i="52"/>
  <c r="CT35" i="52"/>
  <c r="CK23" i="52"/>
  <c r="CT23" i="52"/>
  <c r="CK71" i="52"/>
  <c r="CK33" i="52"/>
  <c r="CT33" i="52"/>
  <c r="CK95" i="52"/>
  <c r="CT95" i="52"/>
  <c r="CK42" i="52"/>
  <c r="CK29" i="52"/>
  <c r="CD115" i="52"/>
  <c r="BN115" i="52"/>
  <c r="BN123" i="52"/>
  <c r="CP74" i="52"/>
  <c r="CQ74" i="52" s="1"/>
  <c r="CQ68" i="52"/>
  <c r="CQ25" i="52"/>
  <c r="CQ81" i="52"/>
  <c r="CQ46" i="52"/>
  <c r="CQ86" i="52"/>
  <c r="CQ92" i="52"/>
  <c r="CL97" i="52"/>
  <c r="CM97" i="52" s="1"/>
  <c r="CQ73" i="52"/>
  <c r="CQ84" i="52"/>
  <c r="CQ35" i="52"/>
  <c r="CU35" i="52"/>
  <c r="CL121" i="52"/>
  <c r="CQ91" i="52"/>
  <c r="CU91" i="52"/>
  <c r="CQ61" i="52"/>
  <c r="CU61" i="52"/>
  <c r="CV61" i="52" s="1"/>
  <c r="CQ43" i="52"/>
  <c r="CU43" i="52"/>
  <c r="CV43" i="52" s="1"/>
  <c r="CN121" i="52"/>
  <c r="CQ40" i="52"/>
  <c r="CU40" i="52"/>
  <c r="CQ55" i="52"/>
  <c r="CQ42" i="52"/>
  <c r="CQ63" i="52"/>
  <c r="CQ93" i="52"/>
  <c r="CQ71" i="52"/>
  <c r="CQ37" i="52"/>
  <c r="CQ58" i="52"/>
  <c r="CQ32" i="52"/>
  <c r="CU32" i="52"/>
  <c r="CV32" i="52" s="1"/>
  <c r="CV77" i="52"/>
  <c r="CQ82" i="52"/>
  <c r="CU82" i="52"/>
  <c r="CV82" i="52" s="1"/>
  <c r="CQ38" i="52"/>
  <c r="CU38" i="52"/>
  <c r="CV38" i="52" s="1"/>
  <c r="CQ52" i="52"/>
  <c r="CQ69" i="52"/>
  <c r="CU69" i="52"/>
  <c r="CQ99" i="52"/>
  <c r="CQ54" i="52"/>
  <c r="CQ33" i="52"/>
  <c r="CU33" i="52"/>
  <c r="CQ29" i="52"/>
  <c r="CQ67" i="52"/>
  <c r="CQ27" i="52"/>
  <c r="CU27" i="52"/>
  <c r="CV27" i="52" s="1"/>
  <c r="CP96" i="52"/>
  <c r="CQ47" i="52"/>
  <c r="CU47" i="52"/>
  <c r="CV47" i="52" s="1"/>
  <c r="CQ31" i="52"/>
  <c r="CU31" i="52"/>
  <c r="CQ79" i="52"/>
  <c r="CU79" i="52"/>
  <c r="CV79" i="52" s="1"/>
  <c r="CQ50" i="52"/>
  <c r="CU50" i="52"/>
  <c r="CV50" i="52" s="1"/>
  <c r="CQ70" i="52"/>
  <c r="CU70" i="52"/>
  <c r="CV67" i="52"/>
  <c r="CQ34" i="52"/>
  <c r="CQ49" i="52"/>
  <c r="CQ23" i="52"/>
  <c r="CU23" i="52"/>
  <c r="CQ94" i="52"/>
  <c r="CU94" i="52"/>
  <c r="CV94" i="52" s="1"/>
  <c r="CQ41" i="52"/>
  <c r="CU41" i="52"/>
  <c r="CQ48" i="52"/>
  <c r="CU48" i="52"/>
  <c r="CV48" i="52" s="1"/>
  <c r="CQ24" i="52"/>
  <c r="CU24" i="52"/>
  <c r="CQ83" i="52"/>
  <c r="CU83" i="52"/>
  <c r="CV83" i="52" s="1"/>
  <c r="CP10" i="52"/>
  <c r="CU8" i="52"/>
  <c r="CQ28" i="52"/>
  <c r="CU28" i="52"/>
  <c r="CV28" i="52" s="1"/>
  <c r="CQ36" i="52"/>
  <c r="CU36" i="52"/>
  <c r="CV36" i="52" s="1"/>
  <c r="CQ72" i="52"/>
  <c r="CU72" i="52"/>
  <c r="CQ100" i="52"/>
  <c r="CQ89" i="52"/>
  <c r="CQ30" i="52"/>
  <c r="CQ87" i="52"/>
  <c r="CQ78" i="52"/>
  <c r="CQ59" i="52"/>
  <c r="CQ57" i="52"/>
  <c r="CQ76" i="52"/>
  <c r="CQ101" i="52"/>
  <c r="CQ44" i="52"/>
  <c r="CU44" i="52"/>
  <c r="CQ90" i="52"/>
  <c r="CQ85" i="52"/>
  <c r="CQ45" i="52"/>
  <c r="CQ26" i="52"/>
  <c r="CQ22" i="52"/>
  <c r="CQ56" i="52"/>
  <c r="CU56" i="52"/>
  <c r="CV56" i="52" s="1"/>
  <c r="CQ77" i="52"/>
  <c r="CQ80" i="52"/>
  <c r="CQ39" i="52"/>
  <c r="CU39" i="52"/>
  <c r="CQ88" i="52"/>
  <c r="CQ21" i="52"/>
  <c r="CQ60" i="52"/>
  <c r="CQ95" i="52"/>
  <c r="CU95" i="52"/>
  <c r="CQ51" i="52"/>
  <c r="CQ53" i="52"/>
  <c r="CN123" i="52"/>
  <c r="CN97" i="52"/>
  <c r="CO97" i="52" s="1"/>
  <c r="CO74" i="52"/>
  <c r="CM17" i="52"/>
  <c r="CN64" i="52"/>
  <c r="CO62" i="52"/>
  <c r="CL123" i="52"/>
  <c r="CL64" i="52"/>
  <c r="CM62" i="52"/>
  <c r="CO17" i="52"/>
  <c r="CP62" i="52"/>
  <c r="CF64" i="52"/>
  <c r="CJ62" i="52"/>
  <c r="CK62" i="52" s="1"/>
  <c r="CG62" i="52"/>
  <c r="CD117" i="52"/>
  <c r="CD119" i="52"/>
  <c r="AX123" i="52"/>
  <c r="AX119" i="52"/>
  <c r="AX117" i="52"/>
  <c r="AX121" i="52"/>
  <c r="AH121" i="52"/>
  <c r="AH117" i="52"/>
  <c r="CN125" i="52" l="1"/>
  <c r="CH125" i="52"/>
  <c r="CL125" i="52"/>
  <c r="CV24" i="52"/>
  <c r="CJ123" i="52"/>
  <c r="CK74" i="52"/>
  <c r="CJ121" i="52"/>
  <c r="CH102" i="52"/>
  <c r="CI102" i="52" s="1"/>
  <c r="CJ97" i="52"/>
  <c r="CK97" i="52" s="1"/>
  <c r="CH119" i="52"/>
  <c r="CV72" i="52"/>
  <c r="CG97" i="52"/>
  <c r="CV95" i="52"/>
  <c r="CV39" i="52"/>
  <c r="CV70" i="52"/>
  <c r="CV69" i="52"/>
  <c r="CV91" i="52"/>
  <c r="CT74" i="52"/>
  <c r="CV35" i="52"/>
  <c r="CT62" i="52"/>
  <c r="CT64" i="52" s="1"/>
  <c r="CV44" i="52"/>
  <c r="CV31" i="52"/>
  <c r="CV41" i="52"/>
  <c r="CV33" i="52"/>
  <c r="CT96" i="52"/>
  <c r="CV40" i="52"/>
  <c r="CU74" i="52"/>
  <c r="CU96" i="52"/>
  <c r="CV23" i="52"/>
  <c r="CU62" i="52"/>
  <c r="CQ96" i="52"/>
  <c r="CP97" i="52"/>
  <c r="CQ97" i="52" s="1"/>
  <c r="CV8" i="52"/>
  <c r="CV10" i="52" s="1"/>
  <c r="CU10" i="52"/>
  <c r="CP17" i="52"/>
  <c r="CP121" i="52" s="1"/>
  <c r="CP113" i="52"/>
  <c r="CL119" i="52"/>
  <c r="CL102" i="52"/>
  <c r="CM64" i="52"/>
  <c r="CP64" i="52"/>
  <c r="CQ62" i="52"/>
  <c r="CN102" i="52"/>
  <c r="CO64" i="52"/>
  <c r="CN119" i="52"/>
  <c r="CF119" i="52"/>
  <c r="CF102" i="52"/>
  <c r="CJ64" i="52"/>
  <c r="CG64" i="52"/>
  <c r="CJ125" i="52" l="1"/>
  <c r="CV96" i="52"/>
  <c r="CH103" i="52"/>
  <c r="CH117" i="52" s="1"/>
  <c r="CV74" i="52"/>
  <c r="CT123" i="52"/>
  <c r="CT121" i="52"/>
  <c r="CT97" i="52"/>
  <c r="CT102" i="52" s="1"/>
  <c r="CT103" i="52" s="1"/>
  <c r="CT119" i="52"/>
  <c r="CU97" i="52"/>
  <c r="CU64" i="52"/>
  <c r="CV62" i="52"/>
  <c r="CV64" i="52" s="1"/>
  <c r="CV113" i="52"/>
  <c r="CV17" i="52"/>
  <c r="CP123" i="52"/>
  <c r="CP125" i="52" s="1"/>
  <c r="CQ17" i="52"/>
  <c r="CU17" i="52"/>
  <c r="CU113" i="52"/>
  <c r="CO102" i="52"/>
  <c r="CN103" i="52"/>
  <c r="CP102" i="52"/>
  <c r="CP119" i="52"/>
  <c r="CQ64" i="52"/>
  <c r="CM102" i="52"/>
  <c r="CL103" i="52"/>
  <c r="CJ102" i="52"/>
  <c r="CK64" i="52"/>
  <c r="CJ119" i="52"/>
  <c r="CG102" i="52"/>
  <c r="CF103" i="52"/>
  <c r="CI103" i="52" l="1"/>
  <c r="CV97" i="52"/>
  <c r="CV102" i="52" s="1"/>
  <c r="CV103" i="52" s="1"/>
  <c r="CH115" i="52"/>
  <c r="CT117" i="52"/>
  <c r="CT115" i="52"/>
  <c r="CV121" i="52"/>
  <c r="CV123" i="52"/>
  <c r="CV119" i="52"/>
  <c r="CU102" i="52"/>
  <c r="CU103" i="52" s="1"/>
  <c r="CU119" i="52"/>
  <c r="CU123" i="52"/>
  <c r="CU121" i="52"/>
  <c r="CL117" i="52"/>
  <c r="CL115" i="52"/>
  <c r="CM103" i="52"/>
  <c r="CQ102" i="52"/>
  <c r="CP103" i="52"/>
  <c r="CN117" i="52"/>
  <c r="CO103" i="52"/>
  <c r="CN115" i="52"/>
  <c r="CF117" i="52"/>
  <c r="CG103" i="52"/>
  <c r="CF115" i="52"/>
  <c r="CK102" i="52"/>
  <c r="CJ103" i="52"/>
  <c r="CV115" i="52" l="1"/>
  <c r="CV117" i="52"/>
  <c r="CU117" i="52"/>
  <c r="CU115" i="52"/>
  <c r="CQ103" i="52"/>
  <c r="CP115" i="52"/>
  <c r="CP117" i="52"/>
  <c r="CJ117" i="52"/>
  <c r="CK103" i="52"/>
  <c r="CJ115" i="52"/>
  <c r="AK101" i="53" l="1"/>
  <c r="AK100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3" i="53"/>
  <c r="AK72" i="53"/>
  <c r="AK71" i="53"/>
  <c r="AK70" i="53"/>
  <c r="AK68" i="53"/>
  <c r="AK67" i="53"/>
  <c r="AK61" i="53"/>
  <c r="AK60" i="53"/>
  <c r="AK59" i="53"/>
  <c r="AK58" i="53"/>
  <c r="AK57" i="53"/>
  <c r="AK56" i="53"/>
  <c r="AK53" i="53"/>
  <c r="AK52" i="53"/>
  <c r="AK51" i="53"/>
  <c r="AK50" i="53"/>
  <c r="AK49" i="53"/>
  <c r="AK48" i="53"/>
  <c r="AK45" i="53"/>
  <c r="AK44" i="53"/>
  <c r="AK43" i="53"/>
  <c r="AK42" i="53"/>
  <c r="AK41" i="53"/>
  <c r="AK40" i="53"/>
  <c r="AK37" i="53"/>
  <c r="AK36" i="53"/>
  <c r="AK35" i="53"/>
  <c r="AK34" i="53"/>
  <c r="AK33" i="53"/>
  <c r="AK32" i="53"/>
  <c r="AK29" i="53"/>
  <c r="AK28" i="53"/>
  <c r="AK27" i="53"/>
  <c r="AK26" i="53"/>
  <c r="AK25" i="53"/>
  <c r="AK24" i="53"/>
  <c r="AN13" i="53"/>
  <c r="AL10" i="53"/>
  <c r="AK21" i="53"/>
  <c r="AN30" i="53" l="1"/>
  <c r="AK30" i="53"/>
  <c r="AN69" i="53"/>
  <c r="AK69" i="53"/>
  <c r="AN46" i="53"/>
  <c r="AK46" i="53"/>
  <c r="AN31" i="53"/>
  <c r="AK31" i="53"/>
  <c r="AN54" i="53"/>
  <c r="AK54" i="53"/>
  <c r="AN39" i="53"/>
  <c r="AK39" i="53"/>
  <c r="AN38" i="53"/>
  <c r="AK38" i="53"/>
  <c r="AN55" i="53"/>
  <c r="AK55" i="53"/>
  <c r="AN63" i="53"/>
  <c r="AK63" i="53"/>
  <c r="AN23" i="53"/>
  <c r="AK23" i="53"/>
  <c r="AN47" i="53"/>
  <c r="AK47" i="53"/>
  <c r="AN99" i="53"/>
  <c r="AK99" i="53"/>
  <c r="AN22" i="53"/>
  <c r="AK22" i="53"/>
  <c r="AJ10" i="53"/>
  <c r="CF10" i="53" s="1"/>
  <c r="AN11" i="53"/>
  <c r="AN77" i="53"/>
  <c r="AN85" i="53"/>
  <c r="AN93" i="53"/>
  <c r="AN28" i="53"/>
  <c r="AN36" i="53"/>
  <c r="AN44" i="53"/>
  <c r="AN52" i="53"/>
  <c r="AN60" i="53"/>
  <c r="AN32" i="53"/>
  <c r="AN48" i="53"/>
  <c r="AN25" i="53"/>
  <c r="AN33" i="53"/>
  <c r="AN41" i="53"/>
  <c r="AN49" i="53"/>
  <c r="AN57" i="53"/>
  <c r="AN67" i="53"/>
  <c r="AN24" i="53"/>
  <c r="AN40" i="53"/>
  <c r="AN21" i="53"/>
  <c r="AN8" i="53"/>
  <c r="AN10" i="53" s="1"/>
  <c r="AN26" i="53"/>
  <c r="AN34" i="53"/>
  <c r="AN42" i="53"/>
  <c r="AN50" i="53"/>
  <c r="AN58" i="53"/>
  <c r="AN68" i="53"/>
  <c r="AN100" i="53"/>
  <c r="AN29" i="53"/>
  <c r="AN37" i="53"/>
  <c r="AN45" i="53"/>
  <c r="AN53" i="53"/>
  <c r="AN61" i="53"/>
  <c r="AN71" i="53"/>
  <c r="AN82" i="53"/>
  <c r="AN90" i="53"/>
  <c r="AN101" i="53"/>
  <c r="AN81" i="53"/>
  <c r="AN14" i="53"/>
  <c r="AN72" i="53"/>
  <c r="AN83" i="53"/>
  <c r="AN91" i="53"/>
  <c r="AN70" i="53"/>
  <c r="AN89" i="53"/>
  <c r="AN15" i="53"/>
  <c r="AN16" i="53"/>
  <c r="AN73" i="53"/>
  <c r="AJ96" i="53"/>
  <c r="AL17" i="53"/>
  <c r="AL74" i="53"/>
  <c r="AL62" i="53"/>
  <c r="AL64" i="53" s="1"/>
  <c r="AN27" i="53"/>
  <c r="AN35" i="53"/>
  <c r="AN43" i="53"/>
  <c r="AN51" i="53"/>
  <c r="AN59" i="53"/>
  <c r="AN76" i="53"/>
  <c r="AN84" i="53"/>
  <c r="AN92" i="53"/>
  <c r="AN78" i="53"/>
  <c r="AN86" i="53"/>
  <c r="AN94" i="53"/>
  <c r="AJ74" i="53"/>
  <c r="AN79" i="53"/>
  <c r="AN87" i="53"/>
  <c r="AN95" i="53"/>
  <c r="AN80" i="53"/>
  <c r="AN88" i="53"/>
  <c r="AL96" i="53"/>
  <c r="AN56" i="53"/>
  <c r="AJ62" i="53"/>
  <c r="AK74" i="53" l="1"/>
  <c r="AJ113" i="53"/>
  <c r="AK96" i="53"/>
  <c r="AJ17" i="53"/>
  <c r="AJ64" i="53"/>
  <c r="AK62" i="53"/>
  <c r="AL97" i="53"/>
  <c r="AL102" i="53" s="1"/>
  <c r="AL103" i="53" s="1"/>
  <c r="AN74" i="53"/>
  <c r="AN17" i="53"/>
  <c r="AN62" i="53"/>
  <c r="AN64" i="53" s="1"/>
  <c r="AJ97" i="53"/>
  <c r="AN96" i="53"/>
  <c r="AK17" i="53" l="1"/>
  <c r="AK64" i="53"/>
  <c r="AN97" i="53"/>
  <c r="AN102" i="53" s="1"/>
  <c r="AN103" i="53" s="1"/>
  <c r="AJ102" i="53"/>
  <c r="AK97" i="53"/>
  <c r="AJ103" i="53" l="1"/>
  <c r="N111" i="53"/>
  <c r="Q112" i="53"/>
  <c r="N89" i="53"/>
  <c r="N81" i="53"/>
  <c r="N78" i="53"/>
  <c r="N72" i="53"/>
  <c r="N51" i="53"/>
  <c r="N37" i="53"/>
  <c r="H101" i="53"/>
  <c r="H90" i="53"/>
  <c r="H82" i="53"/>
  <c r="H72" i="53"/>
  <c r="H59" i="53"/>
  <c r="H51" i="53"/>
  <c r="H43" i="53"/>
  <c r="H35" i="53"/>
  <c r="H27" i="53"/>
  <c r="H15" i="53"/>
  <c r="H128" i="55"/>
  <c r="N29" i="53" l="1"/>
  <c r="N45" i="53"/>
  <c r="P112" i="53"/>
  <c r="N16" i="53"/>
  <c r="CJ8" i="53"/>
  <c r="CT8" i="53" s="1"/>
  <c r="F10" i="53"/>
  <c r="N13" i="53"/>
  <c r="J10" i="53"/>
  <c r="N15" i="53"/>
  <c r="L10" i="53"/>
  <c r="L17" i="53" s="1"/>
  <c r="M17" i="53" s="1"/>
  <c r="N112" i="53"/>
  <c r="H32" i="53"/>
  <c r="H40" i="53"/>
  <c r="H48" i="53"/>
  <c r="H69" i="53"/>
  <c r="H79" i="53"/>
  <c r="H87" i="53"/>
  <c r="H95" i="53"/>
  <c r="N14" i="53"/>
  <c r="N107" i="53"/>
  <c r="H13" i="53"/>
  <c r="H25" i="53"/>
  <c r="H33" i="53"/>
  <c r="H41" i="53"/>
  <c r="H49" i="53"/>
  <c r="H57" i="53"/>
  <c r="F96" i="53"/>
  <c r="N108" i="53"/>
  <c r="H14" i="53"/>
  <c r="H26" i="53"/>
  <c r="H34" i="53"/>
  <c r="H42" i="53"/>
  <c r="H50" i="53"/>
  <c r="H58" i="53"/>
  <c r="H71" i="53"/>
  <c r="H81" i="53"/>
  <c r="H89" i="53"/>
  <c r="F74" i="53"/>
  <c r="H16" i="53"/>
  <c r="H28" i="53"/>
  <c r="H36" i="53"/>
  <c r="H44" i="53"/>
  <c r="H52" i="53"/>
  <c r="H60" i="53"/>
  <c r="H83" i="53"/>
  <c r="H91" i="53"/>
  <c r="N99" i="53"/>
  <c r="D96" i="53"/>
  <c r="H61" i="53"/>
  <c r="H21" i="53"/>
  <c r="H37" i="53"/>
  <c r="H53" i="53"/>
  <c r="H92" i="53"/>
  <c r="H77" i="53"/>
  <c r="H93" i="53"/>
  <c r="H23" i="53"/>
  <c r="H31" i="53"/>
  <c r="H39" i="53"/>
  <c r="H47" i="53"/>
  <c r="H55" i="53"/>
  <c r="H68" i="53"/>
  <c r="H78" i="53"/>
  <c r="H86" i="53"/>
  <c r="H94" i="53"/>
  <c r="H112" i="53"/>
  <c r="N11" i="53"/>
  <c r="N106" i="53"/>
  <c r="H29" i="53"/>
  <c r="H45" i="53"/>
  <c r="H84" i="53"/>
  <c r="H67" i="53"/>
  <c r="H85" i="53"/>
  <c r="D17" i="53"/>
  <c r="H11" i="53"/>
  <c r="H24" i="53"/>
  <c r="F62" i="53"/>
  <c r="F64" i="53" s="1"/>
  <c r="H70" i="53"/>
  <c r="H80" i="53"/>
  <c r="H88" i="53"/>
  <c r="H99" i="53"/>
  <c r="H100" i="53"/>
  <c r="D74" i="53"/>
  <c r="D62" i="53"/>
  <c r="D64" i="53" s="1"/>
  <c r="H76" i="53"/>
  <c r="H73" i="53"/>
  <c r="H106" i="53"/>
  <c r="N100" i="53"/>
  <c r="H107" i="53"/>
  <c r="N101" i="53"/>
  <c r="H22" i="53"/>
  <c r="H30" i="53"/>
  <c r="H38" i="53"/>
  <c r="H46" i="53"/>
  <c r="H54" i="53"/>
  <c r="H108" i="53"/>
  <c r="H56" i="53"/>
  <c r="M26" i="53"/>
  <c r="M49" i="53"/>
  <c r="N82" i="53"/>
  <c r="N30" i="53"/>
  <c r="M50" i="53"/>
  <c r="N73" i="53"/>
  <c r="N85" i="53"/>
  <c r="M33" i="53"/>
  <c r="N54" i="53"/>
  <c r="M69" i="53"/>
  <c r="N86" i="53"/>
  <c r="N94" i="53"/>
  <c r="M34" i="53"/>
  <c r="N70" i="53"/>
  <c r="N90" i="53"/>
  <c r="N38" i="53"/>
  <c r="N46" i="53"/>
  <c r="M58" i="53"/>
  <c r="N22" i="53"/>
  <c r="M42" i="53"/>
  <c r="N63" i="53"/>
  <c r="N77" i="53"/>
  <c r="M25" i="53"/>
  <c r="N68" i="53"/>
  <c r="N27" i="53"/>
  <c r="N88" i="53"/>
  <c r="N35" i="53"/>
  <c r="N59" i="53"/>
  <c r="N8" i="53"/>
  <c r="N71" i="53"/>
  <c r="N60" i="53"/>
  <c r="N23" i="53"/>
  <c r="M39" i="53"/>
  <c r="M67" i="53"/>
  <c r="M79" i="53"/>
  <c r="N43" i="53"/>
  <c r="N83" i="53"/>
  <c r="N91" i="53"/>
  <c r="N95" i="53"/>
  <c r="M24" i="53"/>
  <c r="M32" i="53"/>
  <c r="M40" i="53"/>
  <c r="M48" i="53"/>
  <c r="M56" i="53"/>
  <c r="N84" i="53"/>
  <c r="M80" i="53"/>
  <c r="N87" i="53"/>
  <c r="N61" i="53"/>
  <c r="M28" i="53"/>
  <c r="M36" i="53"/>
  <c r="M44" i="53"/>
  <c r="M52" i="53"/>
  <c r="M76" i="53"/>
  <c r="M92" i="53"/>
  <c r="M21" i="53"/>
  <c r="M53" i="53"/>
  <c r="H63" i="53"/>
  <c r="BY102" i="53"/>
  <c r="BY101" i="53"/>
  <c r="BY100" i="53"/>
  <c r="BY99" i="53"/>
  <c r="BY97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4" i="53"/>
  <c r="BY73" i="53"/>
  <c r="BY72" i="53"/>
  <c r="BY71" i="53"/>
  <c r="BY70" i="53"/>
  <c r="BY69" i="53"/>
  <c r="BY68" i="53"/>
  <c r="BY67" i="53"/>
  <c r="BY64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17" i="53"/>
  <c r="BW103" i="53"/>
  <c r="BW102" i="53"/>
  <c r="BW101" i="53"/>
  <c r="BW100" i="53"/>
  <c r="BW99" i="53"/>
  <c r="BW97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4" i="53"/>
  <c r="BW73" i="53"/>
  <c r="BW72" i="53"/>
  <c r="BW71" i="53"/>
  <c r="BW70" i="53"/>
  <c r="BW69" i="53"/>
  <c r="BW68" i="53"/>
  <c r="BW67" i="53"/>
  <c r="BW64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17" i="53"/>
  <c r="BU17" i="53"/>
  <c r="BS17" i="53"/>
  <c r="BQ21" i="53"/>
  <c r="BQ17" i="53"/>
  <c r="BK17" i="53"/>
  <c r="BI26" i="53"/>
  <c r="BI25" i="53"/>
  <c r="BI24" i="53"/>
  <c r="BI23" i="53"/>
  <c r="BI22" i="53"/>
  <c r="BI21" i="53"/>
  <c r="BI17" i="53"/>
  <c r="BG17" i="53"/>
  <c r="BC17" i="53"/>
  <c r="BA64" i="53"/>
  <c r="BA63" i="53"/>
  <c r="BA62" i="53"/>
  <c r="BA17" i="53"/>
  <c r="AU102" i="53"/>
  <c r="AU101" i="53"/>
  <c r="AU100" i="53"/>
  <c r="AU99" i="53"/>
  <c r="AU97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4" i="53"/>
  <c r="AU73" i="53"/>
  <c r="AU72" i="53"/>
  <c r="AU71" i="53"/>
  <c r="AU70" i="53"/>
  <c r="AU69" i="53"/>
  <c r="AU68" i="53"/>
  <c r="AU67" i="53"/>
  <c r="AU64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17" i="53"/>
  <c r="AS102" i="53"/>
  <c r="AS101" i="53"/>
  <c r="AS100" i="53"/>
  <c r="AS99" i="53"/>
  <c r="AS97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4" i="53"/>
  <c r="AS73" i="53"/>
  <c r="AS72" i="53"/>
  <c r="AS71" i="53"/>
  <c r="AS70" i="53"/>
  <c r="AS69" i="53"/>
  <c r="AS68" i="53"/>
  <c r="AS67" i="53"/>
  <c r="AS64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17" i="53"/>
  <c r="AQ102" i="53"/>
  <c r="AQ101" i="53"/>
  <c r="AQ100" i="53"/>
  <c r="AQ99" i="53"/>
  <c r="AQ97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4" i="53"/>
  <c r="AQ73" i="53"/>
  <c r="AQ72" i="53"/>
  <c r="AQ71" i="53"/>
  <c r="AQ70" i="53"/>
  <c r="AQ69" i="53"/>
  <c r="AQ68" i="53"/>
  <c r="AQ67" i="53"/>
  <c r="AQ64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17" i="53"/>
  <c r="AM102" i="53"/>
  <c r="AM101" i="53"/>
  <c r="AM100" i="53"/>
  <c r="AM99" i="53"/>
  <c r="AM97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4" i="53"/>
  <c r="AM73" i="53"/>
  <c r="AM72" i="53"/>
  <c r="AM71" i="53"/>
  <c r="AM70" i="53"/>
  <c r="AM69" i="53"/>
  <c r="AM68" i="53"/>
  <c r="AM67" i="53"/>
  <c r="AM64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17" i="53"/>
  <c r="AE102" i="53"/>
  <c r="AE101" i="53"/>
  <c r="AE100" i="53"/>
  <c r="AE99" i="53"/>
  <c r="AE97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4" i="53"/>
  <c r="AE73" i="53"/>
  <c r="AE72" i="53"/>
  <c r="AE71" i="53"/>
  <c r="AE70" i="53"/>
  <c r="AE69" i="53"/>
  <c r="AE68" i="53"/>
  <c r="AE67" i="53"/>
  <c r="AE64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17" i="53"/>
  <c r="AC102" i="53"/>
  <c r="AC101" i="53"/>
  <c r="AC100" i="53"/>
  <c r="AC99" i="53"/>
  <c r="AC97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4" i="53"/>
  <c r="AC73" i="53"/>
  <c r="AC72" i="53"/>
  <c r="AC71" i="53"/>
  <c r="AC70" i="53"/>
  <c r="AC69" i="53"/>
  <c r="AC68" i="53"/>
  <c r="AC67" i="53"/>
  <c r="AC64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17" i="53"/>
  <c r="AA102" i="53"/>
  <c r="AA101" i="53"/>
  <c r="AA100" i="53"/>
  <c r="AA99" i="53"/>
  <c r="AA97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4" i="53"/>
  <c r="AA73" i="53"/>
  <c r="AA72" i="53"/>
  <c r="AA71" i="53"/>
  <c r="AA70" i="53"/>
  <c r="AA69" i="53"/>
  <c r="AA68" i="53"/>
  <c r="AA67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17" i="53"/>
  <c r="W102" i="53"/>
  <c r="W101" i="53"/>
  <c r="W100" i="53"/>
  <c r="W99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4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17" i="53"/>
  <c r="U102" i="53"/>
  <c r="U101" i="53"/>
  <c r="U100" i="53"/>
  <c r="U99" i="53"/>
  <c r="U97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4" i="53"/>
  <c r="U64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17" i="53"/>
  <c r="AN123" i="53"/>
  <c r="AN121" i="53"/>
  <c r="AN119" i="53"/>
  <c r="AN117" i="53"/>
  <c r="AN115" i="53"/>
  <c r="AL123" i="53"/>
  <c r="AL121" i="53"/>
  <c r="AL119" i="53"/>
  <c r="AL117" i="53"/>
  <c r="AL115" i="53"/>
  <c r="AJ123" i="53"/>
  <c r="AJ121" i="53"/>
  <c r="AJ119" i="53"/>
  <c r="AJ117" i="53"/>
  <c r="AJ115" i="53"/>
  <c r="V123" i="53"/>
  <c r="V121" i="53"/>
  <c r="V119" i="53"/>
  <c r="V117" i="53"/>
  <c r="V115" i="53"/>
  <c r="T123" i="53"/>
  <c r="T121" i="53"/>
  <c r="T119" i="53"/>
  <c r="T117" i="53"/>
  <c r="T115" i="53"/>
  <c r="M101" i="53"/>
  <c r="M100" i="53"/>
  <c r="M99" i="53"/>
  <c r="M94" i="53"/>
  <c r="M91" i="53"/>
  <c r="M90" i="53"/>
  <c r="M89" i="53"/>
  <c r="M88" i="53"/>
  <c r="M87" i="53"/>
  <c r="M86" i="53"/>
  <c r="M85" i="53"/>
  <c r="M84" i="53"/>
  <c r="M83" i="53"/>
  <c r="M82" i="53"/>
  <c r="M81" i="53"/>
  <c r="M78" i="53"/>
  <c r="M77" i="53"/>
  <c r="M73" i="53"/>
  <c r="M72" i="53"/>
  <c r="M71" i="53"/>
  <c r="M68" i="53"/>
  <c r="M63" i="53"/>
  <c r="M61" i="53"/>
  <c r="M60" i="53"/>
  <c r="M59" i="53"/>
  <c r="M57" i="53"/>
  <c r="M55" i="53"/>
  <c r="M51" i="53"/>
  <c r="M46" i="53"/>
  <c r="M45" i="53"/>
  <c r="M43" i="53"/>
  <c r="M41" i="53"/>
  <c r="M38" i="53"/>
  <c r="M37" i="53"/>
  <c r="M35" i="53"/>
  <c r="M29" i="53"/>
  <c r="M27" i="53"/>
  <c r="O37" i="53" l="1"/>
  <c r="H10" i="53"/>
  <c r="H17" i="53" s="1"/>
  <c r="CH10" i="53"/>
  <c r="R112" i="53"/>
  <c r="O99" i="53"/>
  <c r="O51" i="53"/>
  <c r="J113" i="53"/>
  <c r="O54" i="53"/>
  <c r="N25" i="53"/>
  <c r="O25" i="53" s="1"/>
  <c r="F17" i="53"/>
  <c r="F123" i="53" s="1"/>
  <c r="O95" i="53"/>
  <c r="O43" i="53"/>
  <c r="O101" i="53"/>
  <c r="O30" i="53"/>
  <c r="M54" i="53"/>
  <c r="O29" i="53"/>
  <c r="O85" i="53"/>
  <c r="O45" i="53"/>
  <c r="O89" i="53"/>
  <c r="O88" i="53"/>
  <c r="O22" i="53"/>
  <c r="O60" i="53"/>
  <c r="O100" i="53"/>
  <c r="O91" i="53"/>
  <c r="O71" i="53"/>
  <c r="O46" i="53"/>
  <c r="O84" i="53"/>
  <c r="O83" i="53"/>
  <c r="O23" i="53"/>
  <c r="O38" i="53"/>
  <c r="O63" i="53"/>
  <c r="O87" i="53"/>
  <c r="O59" i="53"/>
  <c r="O90" i="53"/>
  <c r="O72" i="53"/>
  <c r="M30" i="53"/>
  <c r="O27" i="53"/>
  <c r="O78" i="53"/>
  <c r="O61" i="53"/>
  <c r="O35" i="53"/>
  <c r="O77" i="53"/>
  <c r="O70" i="53"/>
  <c r="CP8" i="53"/>
  <c r="CU8" i="53" s="1"/>
  <c r="CV8" i="53" s="1"/>
  <c r="O68" i="53"/>
  <c r="O94" i="53"/>
  <c r="O81" i="53"/>
  <c r="O86" i="53"/>
  <c r="O73" i="53"/>
  <c r="O82" i="53"/>
  <c r="D123" i="53"/>
  <c r="D121" i="53"/>
  <c r="N33" i="53"/>
  <c r="O33" i="53" s="1"/>
  <c r="M23" i="53"/>
  <c r="F97" i="53"/>
  <c r="F102" i="53" s="1"/>
  <c r="D97" i="53"/>
  <c r="D102" i="53" s="1"/>
  <c r="D103" i="53" s="1"/>
  <c r="D117" i="53" s="1"/>
  <c r="D119" i="53"/>
  <c r="M95" i="53"/>
  <c r="H74" i="53"/>
  <c r="N49" i="53"/>
  <c r="O49" i="53" s="1"/>
  <c r="M22" i="53"/>
  <c r="N55" i="53"/>
  <c r="O55" i="53" s="1"/>
  <c r="H96" i="53"/>
  <c r="H62" i="53"/>
  <c r="H64" i="53" s="1"/>
  <c r="N41" i="53"/>
  <c r="O41" i="53" s="1"/>
  <c r="N31" i="53"/>
  <c r="O31" i="53" s="1"/>
  <c r="N92" i="53"/>
  <c r="O92" i="53" s="1"/>
  <c r="N39" i="53"/>
  <c r="O39" i="53" s="1"/>
  <c r="N57" i="53"/>
  <c r="O57" i="53" s="1"/>
  <c r="N47" i="53"/>
  <c r="O47" i="53" s="1"/>
  <c r="N93" i="53"/>
  <c r="O93" i="53" s="1"/>
  <c r="M47" i="53"/>
  <c r="L74" i="53"/>
  <c r="M70" i="53"/>
  <c r="N34" i="53"/>
  <c r="O34" i="53" s="1"/>
  <c r="N50" i="53"/>
  <c r="O50" i="53" s="1"/>
  <c r="N56" i="53"/>
  <c r="O56" i="53" s="1"/>
  <c r="N52" i="53"/>
  <c r="O52" i="53" s="1"/>
  <c r="N48" i="53"/>
  <c r="O48" i="53" s="1"/>
  <c r="N58" i="53"/>
  <c r="O58" i="53" s="1"/>
  <c r="N26" i="53"/>
  <c r="O26" i="53" s="1"/>
  <c r="N80" i="53"/>
  <c r="O80" i="53" s="1"/>
  <c r="N42" i="53"/>
  <c r="O42" i="53" s="1"/>
  <c r="N28" i="53"/>
  <c r="O28" i="53" s="1"/>
  <c r="N69" i="53"/>
  <c r="O69" i="53" s="1"/>
  <c r="J96" i="53"/>
  <c r="N76" i="53"/>
  <c r="L62" i="53"/>
  <c r="N79" i="53"/>
  <c r="O79" i="53" s="1"/>
  <c r="J74" i="53"/>
  <c r="N67" i="53"/>
  <c r="N40" i="53"/>
  <c r="O40" i="53" s="1"/>
  <c r="N44" i="53"/>
  <c r="O44" i="53" s="1"/>
  <c r="M31" i="53"/>
  <c r="M93" i="53"/>
  <c r="L96" i="53"/>
  <c r="N32" i="53"/>
  <c r="O32" i="53" s="1"/>
  <c r="N10" i="53"/>
  <c r="J17" i="53"/>
  <c r="N53" i="53"/>
  <c r="O53" i="53" s="1"/>
  <c r="N24" i="53"/>
  <c r="O24" i="53" s="1"/>
  <c r="N36" i="53"/>
  <c r="O36" i="53" s="1"/>
  <c r="N21" i="53"/>
  <c r="J62" i="53"/>
  <c r="J64" i="53" s="1"/>
  <c r="F121" i="53" l="1"/>
  <c r="N17" i="53"/>
  <c r="F103" i="53"/>
  <c r="F117" i="53" s="1"/>
  <c r="F119" i="53"/>
  <c r="H123" i="53"/>
  <c r="D115" i="53"/>
  <c r="H119" i="53"/>
  <c r="H97" i="53"/>
  <c r="H102" i="53" s="1"/>
  <c r="H103" i="53" s="1"/>
  <c r="H121" i="53"/>
  <c r="M74" i="53"/>
  <c r="L123" i="53"/>
  <c r="L64" i="53"/>
  <c r="M62" i="53"/>
  <c r="J119" i="53"/>
  <c r="N62" i="53"/>
  <c r="O21" i="53"/>
  <c r="N96" i="53"/>
  <c r="O76" i="53"/>
  <c r="J97" i="53"/>
  <c r="J102" i="53" s="1"/>
  <c r="J103" i="53" s="1"/>
  <c r="J123" i="53"/>
  <c r="L97" i="53"/>
  <c r="M97" i="53" s="1"/>
  <c r="M96" i="53"/>
  <c r="L121" i="53"/>
  <c r="N74" i="53"/>
  <c r="O67" i="53"/>
  <c r="J121" i="53"/>
  <c r="CA90" i="53"/>
  <c r="CA82" i="53"/>
  <c r="CA73" i="53"/>
  <c r="CA63" i="53"/>
  <c r="CA55" i="53"/>
  <c r="CA47" i="53"/>
  <c r="CA39" i="53"/>
  <c r="CA31" i="53"/>
  <c r="CA23" i="53"/>
  <c r="CA81" i="53"/>
  <c r="CA38" i="53"/>
  <c r="CA88" i="53"/>
  <c r="CA80" i="53"/>
  <c r="CA71" i="53"/>
  <c r="CA61" i="53"/>
  <c r="CA53" i="53"/>
  <c r="CA45" i="53"/>
  <c r="CA37" i="53"/>
  <c r="CA29" i="53"/>
  <c r="CA21" i="53"/>
  <c r="CA17" i="53"/>
  <c r="CA62" i="53"/>
  <c r="CA22" i="53"/>
  <c r="CA95" i="53"/>
  <c r="CA87" i="53"/>
  <c r="CA79" i="53"/>
  <c r="CA70" i="53"/>
  <c r="CA60" i="53"/>
  <c r="CA52" i="53"/>
  <c r="CA44" i="53"/>
  <c r="CA36" i="53"/>
  <c r="CA28" i="53"/>
  <c r="CA94" i="53"/>
  <c r="CA86" i="53"/>
  <c r="CA78" i="53"/>
  <c r="CA69" i="53"/>
  <c r="CA59" i="53"/>
  <c r="CA51" i="53"/>
  <c r="CA43" i="53"/>
  <c r="CA35" i="53"/>
  <c r="CA27" i="53"/>
  <c r="CA46" i="53"/>
  <c r="CA93" i="53"/>
  <c r="CA85" i="53"/>
  <c r="CA77" i="53"/>
  <c r="CA68" i="53"/>
  <c r="CA58" i="53"/>
  <c r="CA50" i="53"/>
  <c r="CA42" i="53"/>
  <c r="CA34" i="53"/>
  <c r="CA26" i="53"/>
  <c r="CA89" i="53"/>
  <c r="CA30" i="53"/>
  <c r="CA92" i="53"/>
  <c r="CA84" i="53"/>
  <c r="CA76" i="53"/>
  <c r="CA67" i="53"/>
  <c r="CA57" i="53"/>
  <c r="CA49" i="53"/>
  <c r="CA41" i="53"/>
  <c r="CA33" i="53"/>
  <c r="CA25" i="53"/>
  <c r="CA72" i="53"/>
  <c r="CA91" i="53"/>
  <c r="CA83" i="53"/>
  <c r="CA74" i="53"/>
  <c r="CA64" i="53"/>
  <c r="CA56" i="53"/>
  <c r="CA48" i="53"/>
  <c r="CA40" i="53"/>
  <c r="CA32" i="53"/>
  <c r="CA24" i="53"/>
  <c r="CA54" i="53"/>
  <c r="O17" i="53" l="1"/>
  <c r="F115" i="53"/>
  <c r="CA96" i="53"/>
  <c r="H117" i="53"/>
  <c r="H115" i="53"/>
  <c r="J117" i="53"/>
  <c r="J115" i="53"/>
  <c r="N123" i="53"/>
  <c r="O74" i="53"/>
  <c r="N97" i="53"/>
  <c r="O97" i="53" s="1"/>
  <c r="O96" i="53"/>
  <c r="N121" i="53"/>
  <c r="L102" i="53"/>
  <c r="L119" i="53"/>
  <c r="M64" i="53"/>
  <c r="N64" i="53"/>
  <c r="O62" i="53"/>
  <c r="N102" i="53" l="1"/>
  <c r="CA97" i="53"/>
  <c r="DN102" i="55"/>
  <c r="L103" i="53"/>
  <c r="M102" i="53"/>
  <c r="N119" i="53"/>
  <c r="O64" i="53"/>
  <c r="N128" i="55"/>
  <c r="L117" i="53" l="1"/>
  <c r="L115" i="53"/>
  <c r="N103" i="53"/>
  <c r="O102" i="53"/>
  <c r="N115" i="53" l="1"/>
  <c r="N117" i="53"/>
  <c r="BE17" i="53" l="1"/>
  <c r="AL113" i="53"/>
  <c r="AN113" i="53"/>
  <c r="AN111" i="53"/>
  <c r="H113" i="53"/>
  <c r="P111" i="53"/>
  <c r="F113" i="53"/>
  <c r="D113" i="53"/>
  <c r="H111" i="53"/>
  <c r="Y84" i="53" l="1"/>
  <c r="Y49" i="53"/>
  <c r="Y25" i="53"/>
  <c r="Y56" i="53"/>
  <c r="Y99" i="53"/>
  <c r="Y90" i="53"/>
  <c r="Y82" i="53"/>
  <c r="Y63" i="53"/>
  <c r="Y55" i="53"/>
  <c r="Y47" i="53"/>
  <c r="Y39" i="53"/>
  <c r="Y31" i="53"/>
  <c r="Y23" i="53"/>
  <c r="Y92" i="53"/>
  <c r="Y91" i="53"/>
  <c r="Y24" i="53"/>
  <c r="Y97" i="53"/>
  <c r="Y89" i="53"/>
  <c r="Y81" i="53"/>
  <c r="Y62" i="53"/>
  <c r="Y54" i="53"/>
  <c r="Y46" i="53"/>
  <c r="Y38" i="53"/>
  <c r="Y30" i="53"/>
  <c r="Y22" i="53"/>
  <c r="Y74" i="53"/>
  <c r="Y96" i="53"/>
  <c r="Y88" i="53"/>
  <c r="Y80" i="53"/>
  <c r="Y61" i="53"/>
  <c r="Y53" i="53"/>
  <c r="Y45" i="53"/>
  <c r="Y37" i="53"/>
  <c r="Y29" i="53"/>
  <c r="Y21" i="53"/>
  <c r="Y87" i="53"/>
  <c r="Y52" i="53"/>
  <c r="Y36" i="53"/>
  <c r="Y17" i="53"/>
  <c r="Y64" i="53"/>
  <c r="Y95" i="53"/>
  <c r="Y79" i="53"/>
  <c r="Y60" i="53"/>
  <c r="Y44" i="53"/>
  <c r="Y28" i="53"/>
  <c r="Y100" i="53"/>
  <c r="Y48" i="53"/>
  <c r="Y94" i="53"/>
  <c r="Y86" i="53"/>
  <c r="Y78" i="53"/>
  <c r="Y59" i="53"/>
  <c r="Y51" i="53"/>
  <c r="Y43" i="53"/>
  <c r="Y35" i="53"/>
  <c r="Y27" i="53"/>
  <c r="Y101" i="53"/>
  <c r="Y76" i="53"/>
  <c r="Y57" i="53"/>
  <c r="Y33" i="53"/>
  <c r="Y32" i="53"/>
  <c r="Y102" i="53"/>
  <c r="Y93" i="53"/>
  <c r="Y85" i="53"/>
  <c r="Y77" i="53"/>
  <c r="Y58" i="53"/>
  <c r="Y50" i="53"/>
  <c r="Y42" i="53"/>
  <c r="Y34" i="53"/>
  <c r="Y26" i="53"/>
  <c r="Y41" i="53"/>
  <c r="Y83" i="53"/>
  <c r="Y40" i="53"/>
  <c r="AO92" i="53"/>
  <c r="AO67" i="53"/>
  <c r="AO49" i="53"/>
  <c r="AO33" i="53"/>
  <c r="AO25" i="53"/>
  <c r="AO48" i="53"/>
  <c r="AO99" i="53"/>
  <c r="AO90" i="53"/>
  <c r="AO82" i="53"/>
  <c r="AO73" i="53"/>
  <c r="AO63" i="53"/>
  <c r="AO55" i="53"/>
  <c r="AO47" i="53"/>
  <c r="AO39" i="53"/>
  <c r="AO31" i="53"/>
  <c r="AO23" i="53"/>
  <c r="AO74" i="53"/>
  <c r="AO97" i="53"/>
  <c r="AO89" i="53"/>
  <c r="AO81" i="53"/>
  <c r="AO72" i="53"/>
  <c r="AO62" i="53"/>
  <c r="AO54" i="53"/>
  <c r="AO46" i="53"/>
  <c r="AO38" i="53"/>
  <c r="AO30" i="53"/>
  <c r="AO22" i="53"/>
  <c r="AO40" i="53"/>
  <c r="AO96" i="53"/>
  <c r="AO88" i="53"/>
  <c r="AO80" i="53"/>
  <c r="AO71" i="53"/>
  <c r="AO61" i="53"/>
  <c r="AO53" i="53"/>
  <c r="AO45" i="53"/>
  <c r="AO37" i="53"/>
  <c r="AO29" i="53"/>
  <c r="AO21" i="53"/>
  <c r="AO100" i="53"/>
  <c r="AO56" i="53"/>
  <c r="AO24" i="53"/>
  <c r="AO95" i="53"/>
  <c r="AO87" i="53"/>
  <c r="AO79" i="53"/>
  <c r="AO70" i="53"/>
  <c r="AO60" i="53"/>
  <c r="AO52" i="53"/>
  <c r="AO44" i="53"/>
  <c r="AO36" i="53"/>
  <c r="AO28" i="53"/>
  <c r="AO17" i="53"/>
  <c r="AO94" i="53"/>
  <c r="AO86" i="53"/>
  <c r="AO78" i="53"/>
  <c r="AO69" i="53"/>
  <c r="AO59" i="53"/>
  <c r="AO51" i="53"/>
  <c r="AO43" i="53"/>
  <c r="AO35" i="53"/>
  <c r="AO27" i="53"/>
  <c r="AO101" i="53"/>
  <c r="AO76" i="53"/>
  <c r="AO57" i="53"/>
  <c r="AO83" i="53"/>
  <c r="AO102" i="53"/>
  <c r="AO93" i="53"/>
  <c r="AO85" i="53"/>
  <c r="AO77" i="53"/>
  <c r="AO68" i="53"/>
  <c r="AO58" i="53"/>
  <c r="AO50" i="53"/>
  <c r="AO42" i="53"/>
  <c r="AO34" i="53"/>
  <c r="AO26" i="53"/>
  <c r="AO84" i="53"/>
  <c r="AO41" i="53"/>
  <c r="AO91" i="53"/>
  <c r="AO64" i="53"/>
  <c r="AO32" i="53"/>
  <c r="V113" i="53" l="1"/>
  <c r="T113" i="53"/>
  <c r="K102" i="53"/>
  <c r="K101" i="53"/>
  <c r="K100" i="53"/>
  <c r="K99" i="53"/>
  <c r="K97" i="53" l="1"/>
  <c r="K96" i="53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4" i="53"/>
  <c r="K73" i="53"/>
  <c r="K72" i="53"/>
  <c r="K71" i="53"/>
  <c r="K70" i="53"/>
  <c r="K69" i="53"/>
  <c r="K68" i="53"/>
  <c r="K67" i="53"/>
  <c r="K64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17" i="53"/>
  <c r="I102" i="53"/>
  <c r="I101" i="53"/>
  <c r="I100" i="53"/>
  <c r="I99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4" i="53"/>
  <c r="I73" i="53"/>
  <c r="I72" i="53"/>
  <c r="I71" i="53"/>
  <c r="I70" i="53"/>
  <c r="I69" i="53"/>
  <c r="I68" i="53"/>
  <c r="I67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17" i="53"/>
  <c r="G102" i="53"/>
  <c r="G101" i="53"/>
  <c r="G100" i="53"/>
  <c r="G99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4" i="53"/>
  <c r="G73" i="53"/>
  <c r="G72" i="53"/>
  <c r="G71" i="53"/>
  <c r="G70" i="53"/>
  <c r="G69" i="53"/>
  <c r="G68" i="53"/>
  <c r="G67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17" i="53"/>
  <c r="E102" i="53"/>
  <c r="E101" i="53"/>
  <c r="E100" i="53"/>
  <c r="E99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4" i="53"/>
  <c r="E73" i="53"/>
  <c r="E72" i="53"/>
  <c r="E71" i="53"/>
  <c r="E70" i="53"/>
  <c r="E69" i="53"/>
  <c r="E68" i="53"/>
  <c r="E67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17" i="53"/>
  <c r="CB56" i="53" l="1"/>
  <c r="CC56" i="53"/>
  <c r="BL56" i="53"/>
  <c r="BM56" i="53"/>
  <c r="AV56" i="53"/>
  <c r="AW56" i="53"/>
  <c r="AF56" i="53"/>
  <c r="AG56" i="53"/>
  <c r="P56" i="53"/>
  <c r="Q56" i="53"/>
  <c r="R56" i="53" l="1"/>
  <c r="BN56" i="53"/>
  <c r="AH56" i="53"/>
  <c r="AX56" i="53"/>
  <c r="CD56" i="53"/>
  <c r="CJ56" i="53"/>
  <c r="CT56" i="53" l="1"/>
  <c r="CP56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CU56" i="53"/>
  <c r="CV56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B56" i="54"/>
  <c r="CC56" i="54"/>
  <c r="BL56" i="54"/>
  <c r="BM56" i="54"/>
  <c r="AV56" i="54"/>
  <c r="AW56" i="54"/>
  <c r="AF56" i="54"/>
  <c r="AG56" i="54"/>
  <c r="P56" i="54"/>
  <c r="Q56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Q17" i="54"/>
  <c r="AF17" i="54"/>
  <c r="AF135" i="54" s="1"/>
  <c r="AG17" i="54"/>
  <c r="AV17" i="54"/>
  <c r="AW17" i="54"/>
  <c r="CB17" i="54"/>
  <c r="CC17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5" i="54"/>
  <c r="Q55" i="54"/>
  <c r="AF55" i="54"/>
  <c r="AG55" i="54"/>
  <c r="AV55" i="54"/>
  <c r="AW55" i="54"/>
  <c r="BL55" i="54"/>
  <c r="BM55" i="54"/>
  <c r="CB55" i="54"/>
  <c r="CC55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4" i="54"/>
  <c r="Q64" i="54"/>
  <c r="AF64" i="54"/>
  <c r="AF130" i="54" s="1"/>
  <c r="AG64" i="54"/>
  <c r="AV64" i="54"/>
  <c r="AW64" i="54"/>
  <c r="BL64" i="54"/>
  <c r="BM64" i="54"/>
  <c r="CB64" i="54"/>
  <c r="CC64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4" i="54"/>
  <c r="Q74" i="54"/>
  <c r="AF74" i="54"/>
  <c r="AF131" i="54" s="1"/>
  <c r="AF163" i="54" s="1"/>
  <c r="AG74" i="54"/>
  <c r="AV74" i="54"/>
  <c r="AW74" i="54"/>
  <c r="BL74" i="54"/>
  <c r="BM74" i="54"/>
  <c r="CB74" i="54"/>
  <c r="CC74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F95" i="54"/>
  <c r="AG95" i="54"/>
  <c r="AV95" i="54"/>
  <c r="AW95" i="54"/>
  <c r="BL95" i="54"/>
  <c r="BM95" i="54"/>
  <c r="CB95" i="54"/>
  <c r="CC95" i="54"/>
  <c r="P96" i="54"/>
  <c r="Q96" i="54"/>
  <c r="AG97" i="54"/>
  <c r="AF96" i="54"/>
  <c r="AF167" i="54" s="1"/>
  <c r="AF169" i="54" s="1"/>
  <c r="AG96" i="54"/>
  <c r="AV96" i="54"/>
  <c r="AW96" i="54"/>
  <c r="BL96" i="54"/>
  <c r="BM96" i="54"/>
  <c r="CB96" i="54"/>
  <c r="CC96" i="54"/>
  <c r="P97" i="54"/>
  <c r="Q97" i="54"/>
  <c r="AF97" i="54"/>
  <c r="AV97" i="54"/>
  <c r="AW97" i="54"/>
  <c r="BL97" i="54"/>
  <c r="BM97" i="54"/>
  <c r="CB97" i="54"/>
  <c r="CC97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M100" i="54"/>
  <c r="BN100" i="54" s="1"/>
  <c r="CB100" i="54"/>
  <c r="CC100" i="54"/>
  <c r="P101" i="54"/>
  <c r="Q101" i="54"/>
  <c r="AF101" i="54"/>
  <c r="AG101" i="54"/>
  <c r="AV101" i="54"/>
  <c r="AW101" i="54"/>
  <c r="BL101" i="54"/>
  <c r="BM101" i="54"/>
  <c r="CB101" i="54"/>
  <c r="CC101" i="54"/>
  <c r="P102" i="54"/>
  <c r="P115" i="54" s="1"/>
  <c r="Q102" i="54"/>
  <c r="AF102" i="54"/>
  <c r="AG102" i="54"/>
  <c r="AV102" i="54"/>
  <c r="AW102" i="54"/>
  <c r="BL102" i="54"/>
  <c r="BL103" i="54" s="1"/>
  <c r="BM102" i="54"/>
  <c r="BM103" i="54" s="1"/>
  <c r="CB102" i="54"/>
  <c r="CC102" i="54"/>
  <c r="P103" i="54"/>
  <c r="Q103" i="54"/>
  <c r="AF103" i="54"/>
  <c r="AF136" i="54" s="1"/>
  <c r="AF158" i="54" s="1"/>
  <c r="AG103" i="54"/>
  <c r="AV103" i="54"/>
  <c r="AW103" i="54"/>
  <c r="CB103" i="54"/>
  <c r="CC103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08" i="54"/>
  <c r="Q108" i="54"/>
  <c r="AF108" i="54"/>
  <c r="AG108" i="54"/>
  <c r="AV108" i="54"/>
  <c r="AW108" i="54"/>
  <c r="BL108" i="54"/>
  <c r="BM108" i="54"/>
  <c r="CB108" i="54"/>
  <c r="CC108" i="54"/>
  <c r="P111" i="54"/>
  <c r="Q111" i="54"/>
  <c r="AF111" i="54"/>
  <c r="AG111" i="54"/>
  <c r="AV111" i="54"/>
  <c r="AW111" i="54"/>
  <c r="BL111" i="54"/>
  <c r="BM111" i="54"/>
  <c r="CB111" i="54"/>
  <c r="CC111" i="54"/>
  <c r="P112" i="54"/>
  <c r="Q112" i="54"/>
  <c r="AF112" i="54"/>
  <c r="AG112" i="54"/>
  <c r="AV112" i="54"/>
  <c r="AW112" i="54"/>
  <c r="BL112" i="54"/>
  <c r="BM112" i="54"/>
  <c r="CB112" i="54"/>
  <c r="CC112" i="54"/>
  <c r="CV9" i="54"/>
  <c r="CM10" i="54"/>
  <c r="Q115" i="54" l="1"/>
  <c r="AF137" i="54"/>
  <c r="AF152" i="54" s="1"/>
  <c r="AF157" i="54"/>
  <c r="AF159" i="54" s="1"/>
  <c r="AF132" i="54"/>
  <c r="AF162" i="54"/>
  <c r="AF164" i="54" s="1"/>
  <c r="P125" i="54"/>
  <c r="CB115" i="54"/>
  <c r="BL115" i="54"/>
  <c r="BL125" i="54"/>
  <c r="AX79" i="54"/>
  <c r="AH80" i="54"/>
  <c r="AH76" i="54"/>
  <c r="CD61" i="54"/>
  <c r="AX50" i="54"/>
  <c r="CD48" i="54"/>
  <c r="P119" i="54"/>
  <c r="AF125" i="54"/>
  <c r="CV124" i="55"/>
  <c r="BN50" i="54"/>
  <c r="AF113" i="54"/>
  <c r="AF140" i="54" s="1"/>
  <c r="AX87" i="54"/>
  <c r="AH93" i="54"/>
  <c r="AH68" i="54"/>
  <c r="AH60" i="54"/>
  <c r="AH51" i="54"/>
  <c r="CD52" i="54"/>
  <c r="BN108" i="54"/>
  <c r="BN43" i="54"/>
  <c r="AX37" i="54"/>
  <c r="Q125" i="54"/>
  <c r="DJ95" i="55"/>
  <c r="DJ120" i="55" s="1"/>
  <c r="CZ120" i="55"/>
  <c r="CY96" i="55"/>
  <c r="CX118" i="55"/>
  <c r="CZ63" i="55"/>
  <c r="DA63" i="55" s="1"/>
  <c r="CD45" i="54"/>
  <c r="CD37" i="54"/>
  <c r="CD56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7" i="54"/>
  <c r="AX108" i="54"/>
  <c r="R95" i="54"/>
  <c r="AX89" i="54"/>
  <c r="BN80" i="54"/>
  <c r="AX77" i="54"/>
  <c r="CD74" i="54"/>
  <c r="BN60" i="54"/>
  <c r="AX112" i="54"/>
  <c r="CP100" i="54"/>
  <c r="AX94" i="54"/>
  <c r="AX90" i="54"/>
  <c r="BN89" i="54"/>
  <c r="AH87" i="54"/>
  <c r="AX82" i="54"/>
  <c r="AH79" i="54"/>
  <c r="AX78" i="54"/>
  <c r="BN77" i="54"/>
  <c r="BN112" i="54"/>
  <c r="CD111" i="54"/>
  <c r="AH108" i="54"/>
  <c r="BN106" i="54"/>
  <c r="CD103" i="54"/>
  <c r="BN95" i="54"/>
  <c r="BN87" i="54"/>
  <c r="BN83" i="54"/>
  <c r="BN79" i="54"/>
  <c r="CD78" i="54"/>
  <c r="CD69" i="54"/>
  <c r="AH62" i="54"/>
  <c r="CD59" i="54"/>
  <c r="AH58" i="54"/>
  <c r="AH53" i="54"/>
  <c r="AX52" i="54"/>
  <c r="AX48" i="54"/>
  <c r="AH45" i="54"/>
  <c r="CD38" i="54"/>
  <c r="AX36" i="54"/>
  <c r="AX32" i="54"/>
  <c r="CD30" i="54"/>
  <c r="BN27" i="54"/>
  <c r="BN16" i="54"/>
  <c r="CD15" i="54"/>
  <c r="AW115" i="54"/>
  <c r="AW125" i="54"/>
  <c r="BM115" i="54"/>
  <c r="AX96" i="54"/>
  <c r="CD50" i="54"/>
  <c r="AX44" i="54"/>
  <c r="CD93" i="54"/>
  <c r="CD53" i="54"/>
  <c r="AG113" i="54"/>
  <c r="BM125" i="54"/>
  <c r="BN22" i="54"/>
  <c r="AH103" i="54"/>
  <c r="AX72" i="54"/>
  <c r="CD70" i="54"/>
  <c r="CD64" i="54"/>
  <c r="AX62" i="54"/>
  <c r="CD55" i="54"/>
  <c r="AX53" i="54"/>
  <c r="CD51" i="54"/>
  <c r="AH46" i="54"/>
  <c r="AX45" i="54"/>
  <c r="CD39" i="54"/>
  <c r="CD31" i="54"/>
  <c r="AX29" i="54"/>
  <c r="AH26" i="54"/>
  <c r="CD23" i="54"/>
  <c r="AX21" i="54"/>
  <c r="CD16" i="54"/>
  <c r="AH49" i="54"/>
  <c r="BN90" i="54"/>
  <c r="AH8" i="54"/>
  <c r="AH50" i="54"/>
  <c r="CD47" i="54"/>
  <c r="AX101" i="54"/>
  <c r="AX111" i="54"/>
  <c r="AH106" i="54"/>
  <c r="BN69" i="54"/>
  <c r="BN63" i="54"/>
  <c r="BN59" i="54"/>
  <c r="BN54" i="54"/>
  <c r="AX51" i="54"/>
  <c r="AH44" i="54"/>
  <c r="BN38" i="54"/>
  <c r="R37" i="54"/>
  <c r="BN30" i="54"/>
  <c r="AH28" i="54"/>
  <c r="AG115" i="54"/>
  <c r="AX11" i="54"/>
  <c r="CD57" i="54"/>
  <c r="AH43" i="54"/>
  <c r="CD40" i="54"/>
  <c r="AH39" i="54"/>
  <c r="AX38" i="54"/>
  <c r="BN37" i="54"/>
  <c r="CD36" i="54"/>
  <c r="BN33" i="54"/>
  <c r="CD28" i="54"/>
  <c r="AH27" i="54"/>
  <c r="AV125" i="54"/>
  <c r="AX22" i="54"/>
  <c r="AH11" i="54"/>
  <c r="BN56" i="54"/>
  <c r="CD82" i="54"/>
  <c r="AX9" i="54"/>
  <c r="CD107" i="54"/>
  <c r="CD68" i="54"/>
  <c r="CD62" i="54"/>
  <c r="CD41" i="54"/>
  <c r="CJ56" i="54"/>
  <c r="CD106" i="54"/>
  <c r="CD92" i="54"/>
  <c r="CD88" i="54"/>
  <c r="CD84" i="54"/>
  <c r="CD80" i="54"/>
  <c r="CD76" i="54"/>
  <c r="CD71" i="54"/>
  <c r="CD21" i="54"/>
  <c r="CD95" i="54"/>
  <c r="CD91" i="54"/>
  <c r="CC123" i="54"/>
  <c r="CD8" i="54"/>
  <c r="CD11" i="54"/>
  <c r="CD97" i="54"/>
  <c r="CB125" i="54"/>
  <c r="CC125" i="54"/>
  <c r="CD89" i="54"/>
  <c r="CD63" i="54"/>
  <c r="CD42" i="54"/>
  <c r="BN101" i="54"/>
  <c r="BN68" i="54"/>
  <c r="BN58" i="54"/>
  <c r="BN53" i="54"/>
  <c r="BN41" i="54"/>
  <c r="BN26" i="54"/>
  <c r="BM113" i="54"/>
  <c r="BL113" i="54"/>
  <c r="BN67" i="54"/>
  <c r="BN48" i="54"/>
  <c r="BN29" i="54"/>
  <c r="BN25" i="54"/>
  <c r="BN14" i="54"/>
  <c r="BN55" i="54"/>
  <c r="BN51" i="54"/>
  <c r="BN47" i="54"/>
  <c r="CH83" i="54"/>
  <c r="CH100" i="54"/>
  <c r="AX106" i="54"/>
  <c r="AX49" i="54"/>
  <c r="AX16" i="54"/>
  <c r="CH28" i="54"/>
  <c r="CH36" i="54"/>
  <c r="CH61" i="54"/>
  <c r="CH63" i="54"/>
  <c r="CH71" i="54"/>
  <c r="CH90" i="54"/>
  <c r="AX71" i="54"/>
  <c r="AX67" i="54"/>
  <c r="AX33" i="54"/>
  <c r="AV113" i="54"/>
  <c r="AX57" i="54"/>
  <c r="AX15" i="54"/>
  <c r="CG113" i="54"/>
  <c r="CH27" i="54"/>
  <c r="CH35" i="54"/>
  <c r="CH39" i="54"/>
  <c r="CH43" i="54"/>
  <c r="CH47" i="54"/>
  <c r="CH55" i="54"/>
  <c r="CK93" i="54"/>
  <c r="CU93" i="54" s="1"/>
  <c r="AX86" i="54"/>
  <c r="AX70" i="54"/>
  <c r="CH56" i="54"/>
  <c r="AX93" i="54"/>
  <c r="AX73" i="54"/>
  <c r="AX69" i="54"/>
  <c r="AX59" i="54"/>
  <c r="AX24" i="54"/>
  <c r="CJ24" i="54"/>
  <c r="CJ28" i="54"/>
  <c r="CJ32" i="54"/>
  <c r="CJ82" i="54"/>
  <c r="CJ86" i="54"/>
  <c r="CJ90" i="54"/>
  <c r="AH101" i="54"/>
  <c r="AG125" i="54"/>
  <c r="AH88" i="54"/>
  <c r="AH72" i="54"/>
  <c r="AH17" i="54"/>
  <c r="CI113" i="54"/>
  <c r="CJ23" i="54"/>
  <c r="CJ31" i="54"/>
  <c r="AH100" i="54"/>
  <c r="AH91" i="54"/>
  <c r="AH71" i="54"/>
  <c r="AH67" i="54"/>
  <c r="AH57" i="54"/>
  <c r="AH40" i="54"/>
  <c r="AH37" i="54"/>
  <c r="AH33" i="54"/>
  <c r="AH23" i="54"/>
  <c r="AH16" i="54"/>
  <c r="AH99" i="54"/>
  <c r="AH94" i="54"/>
  <c r="AH78" i="54"/>
  <c r="AH74" i="54"/>
  <c r="AH29" i="54"/>
  <c r="AH15" i="54"/>
  <c r="CJ37" i="54"/>
  <c r="CJ41" i="54"/>
  <c r="CJ45" i="54"/>
  <c r="CJ49" i="54"/>
  <c r="CJ53" i="54"/>
  <c r="CJ58" i="54"/>
  <c r="CJ68" i="54"/>
  <c r="CJ72" i="54"/>
  <c r="CJ79" i="54"/>
  <c r="CJ87" i="54"/>
  <c r="AH59" i="54"/>
  <c r="AH21" i="54"/>
  <c r="AH14" i="54"/>
  <c r="AH56" i="54"/>
  <c r="R56" i="54"/>
  <c r="R70" i="54"/>
  <c r="R27" i="54"/>
  <c r="R23" i="54"/>
  <c r="CD14" i="54"/>
  <c r="CD99" i="54"/>
  <c r="CD94" i="54"/>
  <c r="CD87" i="54"/>
  <c r="CD83" i="54"/>
  <c r="CD79" i="54"/>
  <c r="CD49" i="54"/>
  <c r="CD9" i="54"/>
  <c r="CD17" i="54"/>
  <c r="CD13" i="54"/>
  <c r="CD96" i="54"/>
  <c r="CD44" i="54"/>
  <c r="CD101" i="54"/>
  <c r="BN97" i="54"/>
  <c r="BN94" i="54"/>
  <c r="BN15" i="54"/>
  <c r="BN61" i="54"/>
  <c r="BN42" i="54"/>
  <c r="BN96" i="54"/>
  <c r="BN93" i="54"/>
  <c r="BN86" i="54"/>
  <c r="BN82" i="54"/>
  <c r="BN70" i="54"/>
  <c r="BN64" i="54"/>
  <c r="BN52" i="54"/>
  <c r="BN21" i="54"/>
  <c r="BN73" i="54"/>
  <c r="BN46" i="54"/>
  <c r="BN92" i="54"/>
  <c r="BN13" i="54"/>
  <c r="BN74" i="54"/>
  <c r="BN49" i="54"/>
  <c r="BN35" i="54"/>
  <c r="BN111" i="54"/>
  <c r="BN102" i="54"/>
  <c r="BN103" i="54" s="1"/>
  <c r="BN88" i="54"/>
  <c r="BN11" i="54"/>
  <c r="AX88" i="54"/>
  <c r="AX84" i="54"/>
  <c r="AX76" i="54"/>
  <c r="AX68" i="54"/>
  <c r="AX54" i="54"/>
  <c r="AX43" i="54"/>
  <c r="AX26" i="54"/>
  <c r="AX56" i="54"/>
  <c r="AX102" i="54"/>
  <c r="AX74" i="54"/>
  <c r="AX61" i="54"/>
  <c r="AX42" i="54"/>
  <c r="AX35" i="54"/>
  <c r="AX31" i="54"/>
  <c r="AX63" i="54"/>
  <c r="AX34" i="54"/>
  <c r="AX81" i="54"/>
  <c r="AH107" i="54"/>
  <c r="AH61" i="54"/>
  <c r="AH25" i="54"/>
  <c r="AH96" i="54"/>
  <c r="AH86" i="54"/>
  <c r="AH70" i="54"/>
  <c r="AH64" i="54"/>
  <c r="AH52" i="54"/>
  <c r="AH31" i="54"/>
  <c r="AH24" i="54"/>
  <c r="AH92" i="54"/>
  <c r="AH89" i="54"/>
  <c r="AH85" i="54"/>
  <c r="AH81" i="54"/>
  <c r="AH77" i="54"/>
  <c r="AH55" i="54"/>
  <c r="AH41" i="54"/>
  <c r="AH34" i="54"/>
  <c r="AH36" i="54"/>
  <c r="AH32" i="54"/>
  <c r="R92" i="54"/>
  <c r="R85" i="54"/>
  <c r="R60" i="54"/>
  <c r="R48" i="54"/>
  <c r="R24" i="54"/>
  <c r="CP56" i="54"/>
  <c r="CP36" i="54"/>
  <c r="CP40" i="54"/>
  <c r="CP48" i="54"/>
  <c r="CP52" i="54"/>
  <c r="CP57" i="54"/>
  <c r="CP61" i="54"/>
  <c r="CP63" i="54"/>
  <c r="CP71" i="54"/>
  <c r="CP82" i="54"/>
  <c r="CP86" i="54"/>
  <c r="CQ56" i="54"/>
  <c r="CP31" i="54"/>
  <c r="CP27" i="54"/>
  <c r="CN35" i="54"/>
  <c r="CP23" i="54"/>
  <c r="CP35" i="54"/>
  <c r="R57" i="54"/>
  <c r="R52" i="54"/>
  <c r="CN56" i="54"/>
  <c r="CK56" i="54"/>
  <c r="R67" i="54"/>
  <c r="R53" i="54"/>
  <c r="R39" i="54"/>
  <c r="R74" i="54"/>
  <c r="R43" i="54"/>
  <c r="R29" i="54"/>
  <c r="R36" i="54"/>
  <c r="R58" i="54"/>
  <c r="R32" i="54"/>
  <c r="R97" i="54"/>
  <c r="R94" i="54"/>
  <c r="R93" i="54"/>
  <c r="R61" i="54"/>
  <c r="R46" i="54"/>
  <c r="CQ94" i="54"/>
  <c r="CV94" i="54" s="1"/>
  <c r="CQ99" i="54"/>
  <c r="CV99" i="54" s="1"/>
  <c r="R106" i="54"/>
  <c r="R101" i="54"/>
  <c r="R96" i="54"/>
  <c r="R64" i="54"/>
  <c r="R42" i="54"/>
  <c r="R111" i="54"/>
  <c r="R88" i="54"/>
  <c r="R72" i="54"/>
  <c r="R69" i="54"/>
  <c r="R63" i="54"/>
  <c r="R108" i="54"/>
  <c r="R91" i="54"/>
  <c r="R40" i="54"/>
  <c r="R103" i="54"/>
  <c r="R129" i="54" s="1"/>
  <c r="R99" i="54"/>
  <c r="R84" i="54"/>
  <c r="R80" i="54"/>
  <c r="R76" i="54"/>
  <c r="R107" i="54"/>
  <c r="R102" i="54"/>
  <c r="R87" i="54"/>
  <c r="R83" i="54"/>
  <c r="R79" i="54"/>
  <c r="R71" i="54"/>
  <c r="R55" i="54"/>
  <c r="R14" i="54"/>
  <c r="R9" i="54"/>
  <c r="R77" i="54"/>
  <c r="R90" i="54"/>
  <c r="R86" i="54"/>
  <c r="R25" i="54"/>
  <c r="R35" i="54"/>
  <c r="R26" i="54"/>
  <c r="R78" i="54"/>
  <c r="R41" i="54"/>
  <c r="R22" i="54"/>
  <c r="R100" i="54"/>
  <c r="R73" i="54"/>
  <c r="R44" i="54"/>
  <c r="R34" i="54"/>
  <c r="R28" i="54"/>
  <c r="R82" i="54"/>
  <c r="R112" i="54"/>
  <c r="R33" i="54"/>
  <c r="R30" i="54"/>
  <c r="R13" i="54"/>
  <c r="R51" i="54"/>
  <c r="CQ49" i="54"/>
  <c r="CV49" i="54" s="1"/>
  <c r="CK52" i="54"/>
  <c r="CU52" i="54" s="1"/>
  <c r="CQ58" i="54"/>
  <c r="CV58" i="54" s="1"/>
  <c r="CN26" i="54"/>
  <c r="CN34" i="54"/>
  <c r="CP39" i="54"/>
  <c r="CP43" i="54"/>
  <c r="CP47" i="54"/>
  <c r="CP51" i="54"/>
  <c r="CP60" i="54"/>
  <c r="CP70" i="54"/>
  <c r="CN77" i="54"/>
  <c r="CN81" i="54"/>
  <c r="CN89" i="54"/>
  <c r="CD90" i="54"/>
  <c r="CD73" i="54"/>
  <c r="CD72" i="54"/>
  <c r="CD35" i="54"/>
  <c r="CD34" i="54"/>
  <c r="CD33" i="54"/>
  <c r="CD32" i="54"/>
  <c r="CD22" i="54"/>
  <c r="CP22" i="54"/>
  <c r="CP30" i="54"/>
  <c r="CP34" i="54"/>
  <c r="CN69" i="54"/>
  <c r="CD108" i="54"/>
  <c r="CD102" i="54"/>
  <c r="CD115" i="54" s="1"/>
  <c r="CD86" i="54"/>
  <c r="CD67" i="54"/>
  <c r="CD46" i="54"/>
  <c r="CC115" i="54"/>
  <c r="CP59" i="54"/>
  <c r="CP69" i="54"/>
  <c r="CN76" i="54"/>
  <c r="CN80" i="54"/>
  <c r="CN88" i="54"/>
  <c r="CN47" i="54"/>
  <c r="CQ90" i="54"/>
  <c r="CV90" i="54" s="1"/>
  <c r="CD26" i="54"/>
  <c r="CD24" i="54"/>
  <c r="CD10" i="54"/>
  <c r="CN33" i="54"/>
  <c r="CP38" i="54"/>
  <c r="CP54" i="54"/>
  <c r="CM113" i="54"/>
  <c r="CP29" i="54"/>
  <c r="CN37" i="54"/>
  <c r="CN45" i="54"/>
  <c r="CN53" i="54"/>
  <c r="CC113" i="54"/>
  <c r="CD81" i="54"/>
  <c r="CD54" i="54"/>
  <c r="CD43" i="54"/>
  <c r="CD29" i="54"/>
  <c r="CN39" i="54"/>
  <c r="CN60" i="54"/>
  <c r="CD60" i="54"/>
  <c r="CP46" i="54"/>
  <c r="CN32" i="54"/>
  <c r="CP41" i="54"/>
  <c r="CP58" i="54"/>
  <c r="CP68" i="54"/>
  <c r="CP72" i="54"/>
  <c r="CB113" i="54"/>
  <c r="CN70" i="54"/>
  <c r="CN25" i="54"/>
  <c r="CP28" i="54"/>
  <c r="CP32" i="54"/>
  <c r="CN36" i="54"/>
  <c r="CN40" i="54"/>
  <c r="CN48" i="54"/>
  <c r="CN61" i="54"/>
  <c r="CD27" i="54"/>
  <c r="BN84" i="54"/>
  <c r="BN76" i="54"/>
  <c r="BN31" i="54"/>
  <c r="BN23" i="54"/>
  <c r="BN8" i="54"/>
  <c r="BN10" i="54"/>
  <c r="BN91" i="54"/>
  <c r="BN81" i="54"/>
  <c r="BN72" i="54"/>
  <c r="BN71" i="54"/>
  <c r="BN62" i="54"/>
  <c r="BN39" i="54"/>
  <c r="BN28" i="54"/>
  <c r="BN45" i="54"/>
  <c r="BN36" i="54"/>
  <c r="BN34" i="54"/>
  <c r="BN9" i="54"/>
  <c r="CQ42" i="54"/>
  <c r="CV42" i="54" s="1"/>
  <c r="CQ46" i="54"/>
  <c r="CV46" i="54" s="1"/>
  <c r="BN85" i="54"/>
  <c r="BN78" i="54"/>
  <c r="BN44" i="54"/>
  <c r="CJ36" i="54"/>
  <c r="CJ40" i="54"/>
  <c r="CJ44" i="54"/>
  <c r="CJ48" i="54"/>
  <c r="CJ63" i="54"/>
  <c r="CJ95" i="54"/>
  <c r="CH22" i="54"/>
  <c r="CH26" i="54"/>
  <c r="CH30" i="54"/>
  <c r="CJ43" i="54"/>
  <c r="CJ60" i="54"/>
  <c r="CH81" i="54"/>
  <c r="CH85" i="54"/>
  <c r="CH89" i="54"/>
  <c r="CJ94" i="54"/>
  <c r="CJ99" i="54"/>
  <c r="CK111" i="54"/>
  <c r="CU111" i="54" s="1"/>
  <c r="CQ112" i="54"/>
  <c r="AW113" i="54"/>
  <c r="CJ22" i="54"/>
  <c r="CJ26" i="54"/>
  <c r="CJ30" i="54"/>
  <c r="CJ34" i="54"/>
  <c r="CH42" i="54"/>
  <c r="CH50" i="54"/>
  <c r="CH69" i="54"/>
  <c r="CJ77" i="54"/>
  <c r="CJ85" i="54"/>
  <c r="CJ89" i="54"/>
  <c r="CH29" i="54"/>
  <c r="CJ38" i="54"/>
  <c r="CJ42" i="54"/>
  <c r="CJ46" i="54"/>
  <c r="CJ50" i="54"/>
  <c r="CJ54" i="54"/>
  <c r="CJ73" i="54"/>
  <c r="CH80" i="54"/>
  <c r="CH92" i="54"/>
  <c r="CJ93" i="54"/>
  <c r="CJ25" i="54"/>
  <c r="CJ29" i="54"/>
  <c r="CJ33" i="54"/>
  <c r="CH49" i="54"/>
  <c r="CH58" i="54"/>
  <c r="CH72" i="54"/>
  <c r="CJ80" i="54"/>
  <c r="CJ88" i="54"/>
  <c r="CJ92" i="54"/>
  <c r="CH101" i="54"/>
  <c r="CK84" i="54"/>
  <c r="CU84" i="54" s="1"/>
  <c r="AX85" i="54"/>
  <c r="AX80" i="54"/>
  <c r="AX58" i="54"/>
  <c r="AX30" i="54"/>
  <c r="CQ11" i="54"/>
  <c r="CV11" i="54" s="1"/>
  <c r="CK15" i="54"/>
  <c r="CU15" i="54" s="1"/>
  <c r="CK24" i="54"/>
  <c r="CU24" i="54" s="1"/>
  <c r="CK107" i="54"/>
  <c r="CU107" i="54" s="1"/>
  <c r="AX28" i="54"/>
  <c r="AX10" i="54"/>
  <c r="AX8" i="54"/>
  <c r="CK78" i="54"/>
  <c r="CU78" i="54" s="1"/>
  <c r="AX103" i="54"/>
  <c r="AX95" i="54"/>
  <c r="AX60" i="54"/>
  <c r="AX41" i="54"/>
  <c r="AX40" i="54"/>
  <c r="AX27" i="54"/>
  <c r="AX14" i="54"/>
  <c r="AX107" i="54"/>
  <c r="AX100" i="54"/>
  <c r="AX99" i="54"/>
  <c r="AX92" i="54"/>
  <c r="AX64" i="54"/>
  <c r="AX46" i="54"/>
  <c r="AX39" i="54"/>
  <c r="AX25" i="54"/>
  <c r="AX13" i="54"/>
  <c r="CN72" i="54"/>
  <c r="CP80" i="54"/>
  <c r="CP84" i="54"/>
  <c r="CP88" i="54"/>
  <c r="CP93" i="54"/>
  <c r="AH97" i="54"/>
  <c r="AH83" i="54"/>
  <c r="AH35" i="54"/>
  <c r="AH22" i="54"/>
  <c r="AH9" i="54"/>
  <c r="CN79" i="54"/>
  <c r="CN87" i="54"/>
  <c r="CP92" i="54"/>
  <c r="CN101" i="54"/>
  <c r="CQ30" i="54"/>
  <c r="CV30" i="54" s="1"/>
  <c r="CK38" i="54"/>
  <c r="CU38" i="54" s="1"/>
  <c r="CP83" i="54"/>
  <c r="CP87" i="54"/>
  <c r="CP101" i="54"/>
  <c r="AH112" i="54"/>
  <c r="CK8" i="54"/>
  <c r="CU8" i="54" s="1"/>
  <c r="CU10" i="54" s="1"/>
  <c r="CK54" i="54"/>
  <c r="CU54" i="54" s="1"/>
  <c r="CK59" i="54"/>
  <c r="CU59" i="54" s="1"/>
  <c r="CN78" i="54"/>
  <c r="CP91" i="54"/>
  <c r="CN95" i="54"/>
  <c r="CN100" i="54"/>
  <c r="AH95" i="54"/>
  <c r="AH73" i="54"/>
  <c r="AH69" i="54"/>
  <c r="AH48" i="54"/>
  <c r="CP90" i="54"/>
  <c r="AH10" i="54"/>
  <c r="CQ24" i="54"/>
  <c r="CV24" i="54" s="1"/>
  <c r="CP77" i="54"/>
  <c r="CP81" i="54"/>
  <c r="CP85" i="54"/>
  <c r="CP99" i="54"/>
  <c r="AH84" i="54"/>
  <c r="AH47" i="54"/>
  <c r="AH42" i="54"/>
  <c r="AH13" i="54"/>
  <c r="CQ41" i="54"/>
  <c r="CV41" i="54" s="1"/>
  <c r="CK44" i="54"/>
  <c r="CU44" i="54" s="1"/>
  <c r="CQ57" i="54"/>
  <c r="CV57" i="54" s="1"/>
  <c r="CK60" i="54"/>
  <c r="CU60" i="54" s="1"/>
  <c r="R68" i="54"/>
  <c r="R54" i="54"/>
  <c r="R49" i="54"/>
  <c r="R16" i="54"/>
  <c r="CQ16" i="54"/>
  <c r="CV16" i="54" s="1"/>
  <c r="CK91" i="54"/>
  <c r="CU91" i="54" s="1"/>
  <c r="R59" i="54"/>
  <c r="R38" i="54"/>
  <c r="CQ29" i="54"/>
  <c r="CV29" i="54" s="1"/>
  <c r="CQ55" i="54"/>
  <c r="CQ79" i="54"/>
  <c r="CV79" i="54" s="1"/>
  <c r="R15" i="54"/>
  <c r="CQ15" i="54"/>
  <c r="CV15" i="54" s="1"/>
  <c r="CN29" i="54"/>
  <c r="CK51" i="54"/>
  <c r="CU51" i="54" s="1"/>
  <c r="CH52" i="54"/>
  <c r="CP79" i="54"/>
  <c r="R47" i="54"/>
  <c r="R31" i="54"/>
  <c r="R17" i="54"/>
  <c r="CK27" i="54"/>
  <c r="CU27" i="54" s="1"/>
  <c r="CQ33" i="54"/>
  <c r="CV33" i="54" s="1"/>
  <c r="CQ106" i="54"/>
  <c r="CV106" i="54" s="1"/>
  <c r="Q113" i="54"/>
  <c r="R50" i="54"/>
  <c r="R45" i="54"/>
  <c r="R8" i="54"/>
  <c r="BN107" i="54"/>
  <c r="BN99" i="54"/>
  <c r="AX91" i="54"/>
  <c r="R89" i="54"/>
  <c r="CD85" i="54"/>
  <c r="R62" i="54"/>
  <c r="AX47" i="54"/>
  <c r="BN40" i="54"/>
  <c r="AH38" i="54"/>
  <c r="BN24" i="54"/>
  <c r="R10" i="54"/>
  <c r="P113" i="54"/>
  <c r="CQ28" i="54"/>
  <c r="CV28" i="54" s="1"/>
  <c r="CK68" i="54"/>
  <c r="CU68" i="54" s="1"/>
  <c r="CH68" i="54"/>
  <c r="AX83" i="54"/>
  <c r="R81" i="54"/>
  <c r="CD58" i="54"/>
  <c r="AX55" i="54"/>
  <c r="R21" i="54"/>
  <c r="CN27" i="54"/>
  <c r="CQ27" i="54"/>
  <c r="CV27" i="54" s="1"/>
  <c r="AH111" i="54"/>
  <c r="CD100" i="54"/>
  <c r="AX97" i="54"/>
  <c r="AH90" i="54"/>
  <c r="AH30" i="54"/>
  <c r="AX23" i="54"/>
  <c r="CK71" i="54"/>
  <c r="CU71" i="54" s="1"/>
  <c r="CJ71" i="54"/>
  <c r="AH63" i="54"/>
  <c r="BN32" i="54"/>
  <c r="CD25" i="54"/>
  <c r="R11" i="54"/>
  <c r="AH82" i="54"/>
  <c r="BN57" i="54"/>
  <c r="AH54" i="54"/>
  <c r="AH102" i="54"/>
  <c r="AF115" i="54"/>
  <c r="AX17" i="54"/>
  <c r="AV115" i="54"/>
  <c r="CK9" i="54"/>
  <c r="CU9" i="54" s="1"/>
  <c r="CW9" i="54" s="1"/>
  <c r="CK13" i="54"/>
  <c r="CU13" i="54" s="1"/>
  <c r="CQ14" i="54"/>
  <c r="CV14" i="54" s="1"/>
  <c r="CQ23" i="54"/>
  <c r="CK30" i="54"/>
  <c r="CU30" i="54" s="1"/>
  <c r="CQ31" i="54"/>
  <c r="CV31" i="54" s="1"/>
  <c r="CK57" i="54"/>
  <c r="CU57" i="54" s="1"/>
  <c r="CQ59" i="54"/>
  <c r="CK70" i="54"/>
  <c r="CU70" i="54" s="1"/>
  <c r="CQ73" i="54"/>
  <c r="CV73" i="54" s="1"/>
  <c r="CK108" i="54"/>
  <c r="CU108" i="54" s="1"/>
  <c r="CD112" i="54"/>
  <c r="CQ13" i="54"/>
  <c r="CV13" i="54" s="1"/>
  <c r="CI62" i="54"/>
  <c r="CI64" i="54" s="1"/>
  <c r="CK106" i="54"/>
  <c r="CU106" i="54" s="1"/>
  <c r="CP55" i="54"/>
  <c r="CH60" i="54"/>
  <c r="CH78" i="54"/>
  <c r="CJ91" i="54"/>
  <c r="CK41" i="54"/>
  <c r="CU41" i="54" s="1"/>
  <c r="CK23" i="54"/>
  <c r="CU23" i="54" s="1"/>
  <c r="CQ81" i="54"/>
  <c r="CV81" i="54" s="1"/>
  <c r="CQ8" i="54"/>
  <c r="CQ10" i="54" s="1"/>
  <c r="CK14" i="54"/>
  <c r="CU14" i="54" s="1"/>
  <c r="CQ39" i="54"/>
  <c r="CV39" i="54" s="1"/>
  <c r="CQ44" i="54"/>
  <c r="CK48" i="54"/>
  <c r="CU48" i="54" s="1"/>
  <c r="CQ50" i="54"/>
  <c r="CP89" i="54"/>
  <c r="CK21" i="54"/>
  <c r="CU21" i="54" s="1"/>
  <c r="CQ48" i="54"/>
  <c r="CV48" i="54" s="1"/>
  <c r="CO10" i="54"/>
  <c r="CO113" i="54" s="1"/>
  <c r="CQ21" i="54"/>
  <c r="CV21" i="54" s="1"/>
  <c r="CK22" i="54"/>
  <c r="CU22" i="54" s="1"/>
  <c r="CP24" i="54"/>
  <c r="CN28" i="54"/>
  <c r="CK31" i="54"/>
  <c r="CK32" i="54"/>
  <c r="CU32" i="54" s="1"/>
  <c r="CQ35" i="54"/>
  <c r="CV35" i="54" s="1"/>
  <c r="CN42" i="54"/>
  <c r="CP44" i="54"/>
  <c r="CQ47" i="54"/>
  <c r="CV47" i="54" s="1"/>
  <c r="CN49" i="54"/>
  <c r="CN50" i="54"/>
  <c r="CJ51" i="54"/>
  <c r="CJ52" i="54"/>
  <c r="CJ57" i="54"/>
  <c r="CH59" i="54"/>
  <c r="CJ69" i="54"/>
  <c r="CP73" i="54"/>
  <c r="CJ78" i="54"/>
  <c r="CK90" i="54"/>
  <c r="CU90" i="54" s="1"/>
  <c r="CP94" i="54"/>
  <c r="CQ100" i="54"/>
  <c r="CV100" i="54" s="1"/>
  <c r="CQ111" i="54"/>
  <c r="CV111" i="54" s="1"/>
  <c r="CK10" i="54"/>
  <c r="CH51" i="54"/>
  <c r="CQ60" i="54"/>
  <c r="CV60" i="54" s="1"/>
  <c r="CN21" i="54"/>
  <c r="CQ22" i="54"/>
  <c r="CV22" i="54" s="1"/>
  <c r="CQ25" i="54"/>
  <c r="CV25" i="54" s="1"/>
  <c r="CQ26" i="54"/>
  <c r="CV26" i="54" s="1"/>
  <c r="CK29" i="54"/>
  <c r="CU29" i="54" s="1"/>
  <c r="CH31" i="54"/>
  <c r="CH32" i="54"/>
  <c r="CK33" i="54"/>
  <c r="CU33" i="54" s="1"/>
  <c r="CH41" i="54"/>
  <c r="CP42" i="54"/>
  <c r="CP45" i="54"/>
  <c r="CP49" i="54"/>
  <c r="CP50" i="54"/>
  <c r="CQ52" i="54"/>
  <c r="CV52" i="54" s="1"/>
  <c r="CN55" i="54"/>
  <c r="CN57" i="54"/>
  <c r="CJ59" i="54"/>
  <c r="CK63" i="54"/>
  <c r="CU63" i="54" s="1"/>
  <c r="CK69" i="54"/>
  <c r="CU69" i="54" s="1"/>
  <c r="CJ70" i="54"/>
  <c r="CQ72" i="54"/>
  <c r="CV72" i="54" s="1"/>
  <c r="CK80" i="54"/>
  <c r="CU80" i="54" s="1"/>
  <c r="CH84" i="54"/>
  <c r="CK85" i="54"/>
  <c r="CU85" i="54" s="1"/>
  <c r="CK87" i="54"/>
  <c r="CU87" i="54" s="1"/>
  <c r="CQ88" i="54"/>
  <c r="CV88" i="54" s="1"/>
  <c r="CN90" i="54"/>
  <c r="CH91" i="54"/>
  <c r="CQ95" i="54"/>
  <c r="CV95" i="54" s="1"/>
  <c r="CK34" i="54"/>
  <c r="CU34" i="54" s="1"/>
  <c r="CQ54" i="54"/>
  <c r="CK58" i="54"/>
  <c r="CU58" i="54" s="1"/>
  <c r="CM74" i="54"/>
  <c r="CQ89" i="54"/>
  <c r="CV89" i="54" s="1"/>
  <c r="CK99" i="54"/>
  <c r="CU99" i="54" s="1"/>
  <c r="CQ107" i="54"/>
  <c r="CV107" i="54" s="1"/>
  <c r="CK11" i="54"/>
  <c r="CU11" i="54" s="1"/>
  <c r="CK16" i="54"/>
  <c r="CU16" i="54" s="1"/>
  <c r="CK25" i="54"/>
  <c r="CU25" i="54" s="1"/>
  <c r="CK35" i="54"/>
  <c r="CU35" i="54" s="1"/>
  <c r="CQ40" i="54"/>
  <c r="CK43" i="54"/>
  <c r="CU43" i="54" s="1"/>
  <c r="CK46" i="54"/>
  <c r="CU46" i="54" s="1"/>
  <c r="CN58" i="54"/>
  <c r="CN59" i="54"/>
  <c r="CQ69" i="54"/>
  <c r="CV69" i="54" s="1"/>
  <c r="CQ70" i="54"/>
  <c r="CH73" i="54"/>
  <c r="CN86" i="54"/>
  <c r="CK89" i="54"/>
  <c r="CU89" i="54" s="1"/>
  <c r="CK92" i="54"/>
  <c r="CU92" i="54" s="1"/>
  <c r="CH93" i="54"/>
  <c r="CK95" i="54"/>
  <c r="CN99" i="54"/>
  <c r="CK100" i="54"/>
  <c r="CU100" i="54" s="1"/>
  <c r="CK61" i="54"/>
  <c r="CU61" i="54" s="1"/>
  <c r="CQ91" i="54"/>
  <c r="CV91" i="54" s="1"/>
  <c r="CJ21" i="54"/>
  <c r="CH23" i="54"/>
  <c r="CK36" i="54"/>
  <c r="CU36" i="54" s="1"/>
  <c r="CH38" i="54"/>
  <c r="CN41" i="54"/>
  <c r="CK42" i="54"/>
  <c r="CU42" i="54" s="1"/>
  <c r="CK49" i="54"/>
  <c r="CU49" i="54" s="1"/>
  <c r="CK50" i="54"/>
  <c r="CU50" i="54" s="1"/>
  <c r="CK76" i="54"/>
  <c r="CU76" i="54" s="1"/>
  <c r="CQ82" i="54"/>
  <c r="CN91" i="54"/>
  <c r="CQ93" i="54"/>
  <c r="CV93" i="54" s="1"/>
  <c r="CQ37" i="54"/>
  <c r="CP37" i="54"/>
  <c r="CK47" i="54"/>
  <c r="CJ47" i="54"/>
  <c r="CQ43" i="54"/>
  <c r="CN43" i="54"/>
  <c r="CQ45" i="54"/>
  <c r="CI74" i="54"/>
  <c r="CJ67" i="54"/>
  <c r="CQ83" i="54"/>
  <c r="CN83" i="54"/>
  <c r="BM121" i="54"/>
  <c r="CQ78" i="54"/>
  <c r="CP78" i="54"/>
  <c r="CK94" i="54"/>
  <c r="CH94" i="54"/>
  <c r="CP26" i="54"/>
  <c r="CI96" i="54"/>
  <c r="CJ76" i="54"/>
  <c r="CB121" i="54"/>
  <c r="CN23" i="54"/>
  <c r="CH25" i="54"/>
  <c r="CP25" i="54"/>
  <c r="CJ27" i="54"/>
  <c r="CK28" i="54"/>
  <c r="CN31" i="54"/>
  <c r="CH33" i="54"/>
  <c r="CP33" i="54"/>
  <c r="CQ34" i="54"/>
  <c r="CJ35" i="54"/>
  <c r="CQ38" i="54"/>
  <c r="CN52" i="54"/>
  <c r="AG123" i="54"/>
  <c r="CI17" i="54"/>
  <c r="CK88" i="54"/>
  <c r="CH88" i="54"/>
  <c r="CN24" i="54"/>
  <c r="CC121" i="54"/>
  <c r="CC117" i="54"/>
  <c r="CM62" i="54"/>
  <c r="CN22" i="54"/>
  <c r="CH24" i="54"/>
  <c r="CN30" i="54"/>
  <c r="CK39" i="54"/>
  <c r="CJ39" i="54"/>
  <c r="CK53" i="54"/>
  <c r="CH53" i="54"/>
  <c r="AW119" i="54"/>
  <c r="CH82" i="54"/>
  <c r="CK82" i="54"/>
  <c r="CQ85" i="54"/>
  <c r="CN85" i="54"/>
  <c r="CK101" i="54"/>
  <c r="CJ101" i="54"/>
  <c r="CH34" i="54"/>
  <c r="CK55" i="54"/>
  <c r="CJ55" i="54"/>
  <c r="CM17" i="54"/>
  <c r="CK26" i="54"/>
  <c r="CQ32" i="54"/>
  <c r="CQ36" i="54"/>
  <c r="CK37" i="54"/>
  <c r="CH37" i="54"/>
  <c r="CN44" i="54"/>
  <c r="CK45" i="54"/>
  <c r="CH45" i="54"/>
  <c r="CQ51" i="54"/>
  <c r="CN51" i="54"/>
  <c r="BL119" i="54"/>
  <c r="CG62" i="54"/>
  <c r="CO62" i="54"/>
  <c r="CH54" i="54"/>
  <c r="CJ61" i="54"/>
  <c r="CN71" i="54"/>
  <c r="CQ71" i="54"/>
  <c r="CK79" i="54"/>
  <c r="CH79" i="54"/>
  <c r="CQ53" i="54"/>
  <c r="CP53" i="54"/>
  <c r="CK81" i="54"/>
  <c r="CJ81" i="54"/>
  <c r="CG17" i="54"/>
  <c r="CH21" i="54"/>
  <c r="CP21" i="54"/>
  <c r="CK40" i="54"/>
  <c r="CH46" i="54"/>
  <c r="CN38" i="54"/>
  <c r="CH40" i="54"/>
  <c r="CN46" i="54"/>
  <c r="CH48" i="54"/>
  <c r="CN54" i="54"/>
  <c r="CH57" i="54"/>
  <c r="AV119" i="54"/>
  <c r="CK67" i="54"/>
  <c r="CG74" i="54"/>
  <c r="CH67" i="54"/>
  <c r="CK72" i="54"/>
  <c r="CK73" i="54"/>
  <c r="Q123" i="54"/>
  <c r="CB123" i="54"/>
  <c r="CK77" i="54"/>
  <c r="CH77" i="54"/>
  <c r="CQ80" i="54"/>
  <c r="CK83" i="54"/>
  <c r="CJ83" i="54"/>
  <c r="BL121" i="54"/>
  <c r="CQ108" i="54"/>
  <c r="CV108" i="54" s="1"/>
  <c r="BM119" i="54"/>
  <c r="CQ68" i="54"/>
  <c r="CQ77" i="54"/>
  <c r="AG121" i="54"/>
  <c r="CH44" i="54"/>
  <c r="Q119" i="54"/>
  <c r="CB119" i="54"/>
  <c r="CN67" i="54"/>
  <c r="CN68" i="54"/>
  <c r="AV123" i="54"/>
  <c r="CM96" i="54"/>
  <c r="AF121" i="54"/>
  <c r="Q117" i="54"/>
  <c r="CB117" i="54"/>
  <c r="CQ63" i="54"/>
  <c r="CN63" i="54"/>
  <c r="CC119" i="54"/>
  <c r="CO74" i="54"/>
  <c r="CP67" i="54"/>
  <c r="AW123" i="54"/>
  <c r="AF117" i="54"/>
  <c r="AG119" i="54"/>
  <c r="CQ67" i="54"/>
  <c r="BL123" i="54"/>
  <c r="CO96" i="54"/>
  <c r="AW121" i="54"/>
  <c r="CQ61" i="54"/>
  <c r="CH70" i="54"/>
  <c r="CQ76" i="54"/>
  <c r="CQ86" i="54"/>
  <c r="CQ84" i="54"/>
  <c r="CN84" i="54"/>
  <c r="AV121" i="54"/>
  <c r="AG117" i="54"/>
  <c r="CN73" i="54"/>
  <c r="P123" i="54"/>
  <c r="CH76" i="54"/>
  <c r="CP76" i="54"/>
  <c r="CN82" i="54"/>
  <c r="CH87" i="54"/>
  <c r="CN94" i="54"/>
  <c r="CP95" i="54"/>
  <c r="CG96" i="54"/>
  <c r="CH99" i="54"/>
  <c r="CJ100" i="54"/>
  <c r="AV117" i="54"/>
  <c r="BM123" i="54"/>
  <c r="CK86" i="54"/>
  <c r="CH86" i="54"/>
  <c r="CN93" i="54"/>
  <c r="CH95" i="54"/>
  <c r="P121" i="54"/>
  <c r="AW117" i="54"/>
  <c r="AF119" i="54"/>
  <c r="AF123" i="54"/>
  <c r="CQ87" i="54"/>
  <c r="CQ92" i="54"/>
  <c r="CN92" i="54"/>
  <c r="Q121" i="54"/>
  <c r="CQ101" i="54"/>
  <c r="BL117" i="54"/>
  <c r="CJ84" i="54"/>
  <c r="CK112" i="54"/>
  <c r="BM117" i="54"/>
  <c r="P117" i="54"/>
  <c r="R115" i="54" l="1"/>
  <c r="AF144" i="54"/>
  <c r="AF178" i="54"/>
  <c r="AF180" i="54" s="1"/>
  <c r="AF181" i="54" s="1"/>
  <c r="AF149" i="54"/>
  <c r="AF172" i="54"/>
  <c r="AX113" i="54"/>
  <c r="AH119" i="54"/>
  <c r="CW143" i="54" s="1"/>
  <c r="R113" i="54"/>
  <c r="AH117" i="54"/>
  <c r="CW136" i="54" s="1"/>
  <c r="CM121" i="54"/>
  <c r="CI123" i="54"/>
  <c r="CI121" i="54"/>
  <c r="CI119" i="54"/>
  <c r="CG123" i="54"/>
  <c r="CG121" i="54"/>
  <c r="CN74" i="54"/>
  <c r="CM123" i="54"/>
  <c r="BN113" i="54"/>
  <c r="AX121" i="54"/>
  <c r="CW151" i="54" s="1"/>
  <c r="CZ118" i="55"/>
  <c r="CD123" i="54"/>
  <c r="CW160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1" i="54"/>
  <c r="CW152" i="54" s="1"/>
  <c r="AH113" i="54"/>
  <c r="BN117" i="54"/>
  <c r="CW138" i="54" s="1"/>
  <c r="BN119" i="54"/>
  <c r="CW145" i="54" s="1"/>
  <c r="AH115" i="54"/>
  <c r="AX115" i="54"/>
  <c r="BN123" i="54"/>
  <c r="CW159" i="54" s="1"/>
  <c r="AH121" i="54"/>
  <c r="CW150" i="54" s="1"/>
  <c r="AH125" i="54"/>
  <c r="CD117" i="54"/>
  <c r="CW139" i="54" s="1"/>
  <c r="CD125" i="54"/>
  <c r="CD119" i="54"/>
  <c r="CW146" i="54" s="1"/>
  <c r="BN115" i="54"/>
  <c r="BN125" i="54"/>
  <c r="AX125" i="54"/>
  <c r="AX117" i="54"/>
  <c r="CW137" i="54" s="1"/>
  <c r="CW60" i="54"/>
  <c r="R125" i="54"/>
  <c r="CL56" i="54"/>
  <c r="CU56" i="54"/>
  <c r="R121" i="54"/>
  <c r="CW149" i="54" s="1"/>
  <c r="CV8" i="54"/>
  <c r="CV10" i="54" s="1"/>
  <c r="CV17" i="54" s="1"/>
  <c r="CW57" i="54"/>
  <c r="CW58" i="54"/>
  <c r="CR56" i="54"/>
  <c r="CV56" i="54"/>
  <c r="CW49" i="54"/>
  <c r="R123" i="54"/>
  <c r="CW156" i="54" s="1"/>
  <c r="CW106" i="54"/>
  <c r="CW89" i="54"/>
  <c r="R119" i="54"/>
  <c r="CW142" i="54" s="1"/>
  <c r="R117" i="54"/>
  <c r="CW135" i="54" s="1"/>
  <c r="CW16" i="54"/>
  <c r="CR88" i="54"/>
  <c r="CW91" i="54"/>
  <c r="CQ113" i="54"/>
  <c r="CR46" i="54"/>
  <c r="CR29" i="54"/>
  <c r="CR41" i="54"/>
  <c r="CD113" i="54"/>
  <c r="CR94" i="54"/>
  <c r="CR49" i="54"/>
  <c r="CR33" i="54"/>
  <c r="CR24" i="54"/>
  <c r="CW111" i="54"/>
  <c r="CW41" i="54"/>
  <c r="CO17" i="54"/>
  <c r="CP17" i="54" s="1"/>
  <c r="CR55" i="54"/>
  <c r="CR79" i="54"/>
  <c r="CR57" i="54"/>
  <c r="CR70" i="54"/>
  <c r="CW107" i="54"/>
  <c r="CR54" i="54"/>
  <c r="CR44" i="54"/>
  <c r="CR42" i="54"/>
  <c r="CR30" i="54"/>
  <c r="CR60" i="54"/>
  <c r="CR47" i="54"/>
  <c r="CR23" i="54"/>
  <c r="CW30" i="54"/>
  <c r="CR90" i="54"/>
  <c r="CR99" i="54"/>
  <c r="CR58" i="54"/>
  <c r="CR25" i="54"/>
  <c r="CR52" i="54"/>
  <c r="CR91" i="54"/>
  <c r="CL24" i="54"/>
  <c r="CV112" i="54"/>
  <c r="CV55" i="54"/>
  <c r="CW14" i="54"/>
  <c r="CR59" i="54"/>
  <c r="CW11" i="54"/>
  <c r="CR26" i="54"/>
  <c r="CW100" i="54"/>
  <c r="CQ17" i="54"/>
  <c r="CR17" i="54" s="1"/>
  <c r="CW15" i="54"/>
  <c r="CR72" i="54"/>
  <c r="CW35" i="54"/>
  <c r="CW99" i="54"/>
  <c r="CR35" i="54"/>
  <c r="CV23" i="54"/>
  <c r="CW23" i="54" s="1"/>
  <c r="CW25" i="54"/>
  <c r="CR73" i="54"/>
  <c r="CR89" i="54"/>
  <c r="CJ62" i="54"/>
  <c r="CR81" i="54"/>
  <c r="CR100" i="54"/>
  <c r="CR21" i="54"/>
  <c r="CL95" i="54"/>
  <c r="CW90" i="54"/>
  <c r="CR93" i="54"/>
  <c r="CV70" i="54"/>
  <c r="CW70" i="54" s="1"/>
  <c r="CR31" i="54"/>
  <c r="CR27" i="54"/>
  <c r="CR28" i="54"/>
  <c r="CW27" i="54"/>
  <c r="CV44" i="54"/>
  <c r="CW44" i="54" s="1"/>
  <c r="CW13" i="54"/>
  <c r="CL60" i="54"/>
  <c r="CL31" i="54"/>
  <c r="CR50" i="54"/>
  <c r="CV50" i="54"/>
  <c r="CW50" i="54" s="1"/>
  <c r="CL93" i="54"/>
  <c r="CW108" i="54"/>
  <c r="AX119" i="54"/>
  <c r="CW144" i="54" s="1"/>
  <c r="CW52" i="54"/>
  <c r="CV54" i="54"/>
  <c r="CW54" i="54" s="1"/>
  <c r="CR69" i="54"/>
  <c r="CL58" i="54"/>
  <c r="CR39" i="54"/>
  <c r="CL87" i="54"/>
  <c r="AX123" i="54"/>
  <c r="CW158" i="54" s="1"/>
  <c r="CW42" i="54"/>
  <c r="CL84" i="54"/>
  <c r="CV59" i="54"/>
  <c r="CW59" i="54" s="1"/>
  <c r="CL57" i="54"/>
  <c r="CL59" i="54"/>
  <c r="CL33" i="54"/>
  <c r="CV40" i="54"/>
  <c r="CR40" i="54"/>
  <c r="CU95" i="54"/>
  <c r="CW95" i="54" s="1"/>
  <c r="CR95" i="54"/>
  <c r="CW93" i="54"/>
  <c r="CQ62" i="54"/>
  <c r="CQ64" i="54" s="1"/>
  <c r="CW48" i="54"/>
  <c r="CR48" i="54"/>
  <c r="CW22" i="54"/>
  <c r="CL50" i="54"/>
  <c r="CU31" i="54"/>
  <c r="CW31" i="54" s="1"/>
  <c r="CL71" i="54"/>
  <c r="CL38" i="54"/>
  <c r="CL48" i="54"/>
  <c r="CL36" i="54"/>
  <c r="CL23" i="54"/>
  <c r="CR82" i="54"/>
  <c r="CV82" i="54"/>
  <c r="CL89" i="54"/>
  <c r="CR22" i="54"/>
  <c r="CL32" i="54"/>
  <c r="CL68" i="54"/>
  <c r="CL99" i="54"/>
  <c r="CV80" i="54"/>
  <c r="CW80" i="54" s="1"/>
  <c r="CR80" i="54"/>
  <c r="CL72" i="54"/>
  <c r="CU72" i="54"/>
  <c r="CW72" i="54" s="1"/>
  <c r="CL26" i="54"/>
  <c r="CU26" i="54"/>
  <c r="CW26" i="54" s="1"/>
  <c r="CL88" i="54"/>
  <c r="CU88" i="54"/>
  <c r="CW88" i="54" s="1"/>
  <c r="CL28" i="54"/>
  <c r="CU28" i="54"/>
  <c r="CW28" i="54" s="1"/>
  <c r="CL94" i="54"/>
  <c r="CU94" i="54"/>
  <c r="CW94" i="54" s="1"/>
  <c r="CV83" i="54"/>
  <c r="CR83" i="54"/>
  <c r="CV37" i="54"/>
  <c r="CR37" i="54"/>
  <c r="CJ64" i="54"/>
  <c r="CU17" i="54"/>
  <c r="CL45" i="54"/>
  <c r="CU45" i="54"/>
  <c r="CN17" i="54"/>
  <c r="CJ17" i="54"/>
  <c r="CV38" i="54"/>
  <c r="CW38" i="54" s="1"/>
  <c r="CR38" i="54"/>
  <c r="CW29" i="54"/>
  <c r="CL86" i="54"/>
  <c r="CU86" i="54"/>
  <c r="CU79" i="54"/>
  <c r="CW79" i="54" s="1"/>
  <c r="CL79" i="54"/>
  <c r="CR51" i="54"/>
  <c r="CV51" i="54"/>
  <c r="CW51" i="54" s="1"/>
  <c r="CP96" i="54"/>
  <c r="CV71" i="54"/>
  <c r="CW71" i="54" s="1"/>
  <c r="CR71" i="54"/>
  <c r="CL101" i="54"/>
  <c r="CU101" i="54"/>
  <c r="CI97" i="54"/>
  <c r="CJ74" i="54"/>
  <c r="CQ74" i="54"/>
  <c r="CR67" i="54"/>
  <c r="CV67" i="54"/>
  <c r="CL55" i="54"/>
  <c r="CU55" i="54"/>
  <c r="CO97" i="54"/>
  <c r="CP74" i="54"/>
  <c r="CV78" i="54"/>
  <c r="CW78" i="54" s="1"/>
  <c r="CR78" i="54"/>
  <c r="CV101" i="54"/>
  <c r="CR101" i="54"/>
  <c r="CN96" i="54"/>
  <c r="CL80" i="54"/>
  <c r="CL77" i="54"/>
  <c r="CU77" i="54"/>
  <c r="CU67" i="54"/>
  <c r="CL67" i="54"/>
  <c r="CL61" i="54"/>
  <c r="CL41" i="54"/>
  <c r="CL92" i="54"/>
  <c r="CL39" i="54"/>
  <c r="CU39" i="54"/>
  <c r="CW39" i="54" s="1"/>
  <c r="CL44" i="54"/>
  <c r="AH123" i="54"/>
  <c r="CW157" i="54" s="1"/>
  <c r="CL76" i="54"/>
  <c r="CV45" i="54"/>
  <c r="CR45" i="54"/>
  <c r="CW21" i="54"/>
  <c r="CL21" i="54"/>
  <c r="CL25" i="54"/>
  <c r="CV68" i="54"/>
  <c r="CW68" i="54" s="1"/>
  <c r="CR68" i="54"/>
  <c r="CH62" i="54"/>
  <c r="CG64" i="54"/>
  <c r="CG119" i="54" s="1"/>
  <c r="CK62" i="54"/>
  <c r="CL62" i="54" s="1"/>
  <c r="CJ96" i="54"/>
  <c r="CV86" i="54"/>
  <c r="CR86" i="54"/>
  <c r="CR63" i="54"/>
  <c r="CV63" i="54"/>
  <c r="CW63" i="54" s="1"/>
  <c r="CV77" i="54"/>
  <c r="CR77" i="54"/>
  <c r="CL43" i="54"/>
  <c r="CK17" i="54"/>
  <c r="CH17" i="54"/>
  <c r="CW46" i="54"/>
  <c r="CL78" i="54"/>
  <c r="CL53" i="54"/>
  <c r="CU53" i="54"/>
  <c r="CV34" i="54"/>
  <c r="CW34" i="54" s="1"/>
  <c r="CR34" i="54"/>
  <c r="CL49" i="54"/>
  <c r="CL30" i="54"/>
  <c r="CL22" i="54"/>
  <c r="CU73" i="54"/>
  <c r="CW73" i="54" s="1"/>
  <c r="CL73" i="54"/>
  <c r="CL82" i="54"/>
  <c r="CU82" i="54"/>
  <c r="CR92" i="54"/>
  <c r="CV92" i="54"/>
  <c r="CW92" i="54" s="1"/>
  <c r="CV87" i="54"/>
  <c r="CW87" i="54" s="1"/>
  <c r="CR87" i="54"/>
  <c r="CQ96" i="54"/>
  <c r="CR76" i="54"/>
  <c r="CV76" i="54"/>
  <c r="CW76" i="54" s="1"/>
  <c r="CV61" i="54"/>
  <c r="CW61" i="54" s="1"/>
  <c r="CR61" i="54"/>
  <c r="CV53" i="54"/>
  <c r="CR53" i="54"/>
  <c r="CL46" i="54"/>
  <c r="CL54" i="54"/>
  <c r="CL37" i="54"/>
  <c r="CU37" i="54"/>
  <c r="CR85" i="54"/>
  <c r="CV85" i="54"/>
  <c r="CW85" i="54" s="1"/>
  <c r="CW69" i="54"/>
  <c r="CL51" i="54"/>
  <c r="CL42" i="54"/>
  <c r="CM97" i="54"/>
  <c r="CR43" i="54"/>
  <c r="CV43" i="54"/>
  <c r="CW43" i="54" s="1"/>
  <c r="CL29" i="54"/>
  <c r="CU83" i="54"/>
  <c r="CL83" i="54"/>
  <c r="CP62" i="54"/>
  <c r="CO64" i="54"/>
  <c r="CR32" i="54"/>
  <c r="CV32" i="54"/>
  <c r="CN62" i="54"/>
  <c r="CM64" i="54"/>
  <c r="CM119" i="54" s="1"/>
  <c r="CK96" i="54"/>
  <c r="CH96" i="54"/>
  <c r="CG97" i="54"/>
  <c r="CK74" i="54"/>
  <c r="CH74" i="54"/>
  <c r="CL81" i="54"/>
  <c r="CU81" i="54"/>
  <c r="CW81" i="54" s="1"/>
  <c r="CL91" i="54"/>
  <c r="CL100" i="54"/>
  <c r="CU112" i="54"/>
  <c r="CU113" i="54" s="1"/>
  <c r="CL63" i="54"/>
  <c r="CL85" i="54"/>
  <c r="CL70" i="54"/>
  <c r="CL90" i="54"/>
  <c r="CR84" i="54"/>
  <c r="CV84" i="54"/>
  <c r="CW84" i="54" s="1"/>
  <c r="CD121" i="54"/>
  <c r="CW153" i="54" s="1"/>
  <c r="CL52" i="54"/>
  <c r="CL40" i="54"/>
  <c r="CU40" i="54"/>
  <c r="CR36" i="54"/>
  <c r="CV36" i="54"/>
  <c r="CW36" i="54" s="1"/>
  <c r="CL69" i="54"/>
  <c r="CK113" i="54"/>
  <c r="CL47" i="54"/>
  <c r="CU47" i="54"/>
  <c r="CW47" i="54" s="1"/>
  <c r="CL35" i="54"/>
  <c r="CL34" i="54"/>
  <c r="CL27" i="54"/>
  <c r="CW33" i="54"/>
  <c r="CW24" i="54"/>
  <c r="Q111" i="53"/>
  <c r="P108" i="53"/>
  <c r="Q107" i="53"/>
  <c r="Q106" i="53"/>
  <c r="Q101" i="53"/>
  <c r="P101" i="53"/>
  <c r="P100" i="53"/>
  <c r="Q99" i="53"/>
  <c r="P95" i="53"/>
  <c r="Q92" i="53"/>
  <c r="Q91" i="53"/>
  <c r="P91" i="53"/>
  <c r="Q90" i="53"/>
  <c r="P90" i="53"/>
  <c r="Q89" i="53"/>
  <c r="P89" i="53"/>
  <c r="Q86" i="53"/>
  <c r="Q85" i="53"/>
  <c r="P85" i="53"/>
  <c r="Q84" i="53"/>
  <c r="P84" i="53"/>
  <c r="Q83" i="53"/>
  <c r="P82" i="53"/>
  <c r="Q81" i="53"/>
  <c r="Q79" i="53"/>
  <c r="Q76" i="53"/>
  <c r="Q73" i="53"/>
  <c r="Q72" i="53"/>
  <c r="P67" i="53"/>
  <c r="Q63" i="53"/>
  <c r="P61" i="53"/>
  <c r="P59" i="53"/>
  <c r="P58" i="53"/>
  <c r="Q57" i="53"/>
  <c r="P57" i="53"/>
  <c r="Q55" i="53"/>
  <c r="Q54" i="53"/>
  <c r="P53" i="53"/>
  <c r="P52" i="53"/>
  <c r="P50" i="53"/>
  <c r="Q49" i="53"/>
  <c r="P49" i="53"/>
  <c r="Q48" i="53"/>
  <c r="Q46" i="53"/>
  <c r="P45" i="53"/>
  <c r="P44" i="53"/>
  <c r="Q42" i="53"/>
  <c r="P42" i="53"/>
  <c r="Q41" i="53"/>
  <c r="Q40" i="53"/>
  <c r="P39" i="53"/>
  <c r="Q38" i="53"/>
  <c r="P36" i="53"/>
  <c r="Q34" i="53"/>
  <c r="Q33" i="53"/>
  <c r="P31" i="53"/>
  <c r="P30" i="53"/>
  <c r="Q29" i="53"/>
  <c r="P28" i="53"/>
  <c r="P27" i="53"/>
  <c r="Q25" i="53"/>
  <c r="P25" i="53"/>
  <c r="Q24" i="53"/>
  <c r="Q22" i="53"/>
  <c r="P22" i="53"/>
  <c r="P21" i="53"/>
  <c r="P13" i="53"/>
  <c r="Q13" i="53"/>
  <c r="Q14" i="53"/>
  <c r="Q15" i="53"/>
  <c r="Q16" i="53"/>
  <c r="Q11" i="53"/>
  <c r="P11" i="53"/>
  <c r="Q8" i="53"/>
  <c r="Q10" i="53" s="1"/>
  <c r="P8" i="53"/>
  <c r="AF141" i="54" l="1"/>
  <c r="AF145" i="54" s="1"/>
  <c r="AF146" i="54" s="1"/>
  <c r="AF151" i="54" s="1"/>
  <c r="AF153" i="54" s="1"/>
  <c r="AF173" i="54" s="1"/>
  <c r="AF174" i="54" s="1"/>
  <c r="AF175" i="54" s="1"/>
  <c r="AF150" i="54"/>
  <c r="CO119" i="54"/>
  <c r="CM125" i="54"/>
  <c r="CG125" i="54"/>
  <c r="CI125" i="54"/>
  <c r="CK123" i="54"/>
  <c r="CK121" i="54"/>
  <c r="CQ121" i="54"/>
  <c r="CQ123" i="54"/>
  <c r="CO123" i="54"/>
  <c r="CQ119" i="54"/>
  <c r="CO121" i="54"/>
  <c r="CZ102" i="55"/>
  <c r="CZ116" i="55" s="1"/>
  <c r="CV113" i="54"/>
  <c r="R84" i="53"/>
  <c r="P60" i="53"/>
  <c r="P83" i="53"/>
  <c r="R83" i="53" s="1"/>
  <c r="Q32" i="53"/>
  <c r="P35" i="53"/>
  <c r="Q35" i="53"/>
  <c r="P68" i="53"/>
  <c r="R57" i="53"/>
  <c r="Q70" i="53"/>
  <c r="P26" i="53"/>
  <c r="Q71" i="53"/>
  <c r="R90" i="53"/>
  <c r="P43" i="53"/>
  <c r="P72" i="53"/>
  <c r="R72" i="53" s="1"/>
  <c r="Q113" i="53"/>
  <c r="Q28" i="53"/>
  <c r="R28" i="53" s="1"/>
  <c r="Q80" i="53"/>
  <c r="R91" i="53"/>
  <c r="P51" i="53"/>
  <c r="P94" i="53"/>
  <c r="Q43" i="53"/>
  <c r="P73" i="53"/>
  <c r="R73" i="53" s="1"/>
  <c r="P86" i="53"/>
  <c r="R86" i="53" s="1"/>
  <c r="Q30" i="53"/>
  <c r="R30" i="53" s="1"/>
  <c r="P34" i="53"/>
  <c r="R34" i="53" s="1"/>
  <c r="P37" i="53"/>
  <c r="P41" i="53"/>
  <c r="R41" i="53" s="1"/>
  <c r="Q47" i="53"/>
  <c r="P79" i="53"/>
  <c r="R79" i="53" s="1"/>
  <c r="Q50" i="53"/>
  <c r="R50" i="53" s="1"/>
  <c r="Q82" i="53"/>
  <c r="R82" i="53" s="1"/>
  <c r="Q100" i="53"/>
  <c r="R100" i="53" s="1"/>
  <c r="Q27" i="53"/>
  <c r="R27" i="53" s="1"/>
  <c r="Q31" i="53"/>
  <c r="R31" i="53" s="1"/>
  <c r="P38" i="53"/>
  <c r="R38" i="53" s="1"/>
  <c r="Q44" i="53"/>
  <c r="R44" i="53" s="1"/>
  <c r="Q51" i="53"/>
  <c r="Q77" i="53"/>
  <c r="R89" i="53"/>
  <c r="P23" i="53"/>
  <c r="P54" i="53"/>
  <c r="R54" i="53" s="1"/>
  <c r="P15" i="53"/>
  <c r="R15" i="53" s="1"/>
  <c r="P71" i="53"/>
  <c r="P88" i="53"/>
  <c r="Q95" i="53"/>
  <c r="R95" i="53" s="1"/>
  <c r="Q108" i="53"/>
  <c r="R108" i="53" s="1"/>
  <c r="Q23" i="53"/>
  <c r="Q59" i="53"/>
  <c r="R59" i="53" s="1"/>
  <c r="Q26" i="53"/>
  <c r="P81" i="53"/>
  <c r="R81" i="53" s="1"/>
  <c r="Q88" i="53"/>
  <c r="P92" i="53"/>
  <c r="R92" i="53" s="1"/>
  <c r="Q36" i="53"/>
  <c r="R36" i="53" s="1"/>
  <c r="P16" i="53"/>
  <c r="R16" i="53" s="1"/>
  <c r="P70" i="53"/>
  <c r="P29" i="53"/>
  <c r="R29" i="53" s="1"/>
  <c r="Q61" i="53"/>
  <c r="R61" i="53" s="1"/>
  <c r="Q67" i="53"/>
  <c r="R67" i="53" s="1"/>
  <c r="P55" i="53"/>
  <c r="R55" i="53" s="1"/>
  <c r="Q53" i="53"/>
  <c r="R53" i="53" s="1"/>
  <c r="Q58" i="53"/>
  <c r="R58" i="53" s="1"/>
  <c r="P78" i="53"/>
  <c r="P93" i="53"/>
  <c r="P99" i="53"/>
  <c r="R99" i="53" s="1"/>
  <c r="P106" i="53"/>
  <c r="R106" i="53" s="1"/>
  <c r="P47" i="53"/>
  <c r="Q39" i="53"/>
  <c r="R39" i="53" s="1"/>
  <c r="P24" i="53"/>
  <c r="R24" i="53" s="1"/>
  <c r="P32" i="53"/>
  <c r="P40" i="53"/>
  <c r="R40" i="53" s="1"/>
  <c r="P48" i="53"/>
  <c r="R48" i="53" s="1"/>
  <c r="Q60" i="53"/>
  <c r="Q68" i="53"/>
  <c r="Q78" i="53"/>
  <c r="Q93" i="53"/>
  <c r="Q21" i="53"/>
  <c r="R21" i="53" s="1"/>
  <c r="P33" i="53"/>
  <c r="R33" i="53" s="1"/>
  <c r="Q69" i="53"/>
  <c r="P87" i="53"/>
  <c r="Q94" i="53"/>
  <c r="Q52" i="53"/>
  <c r="R52" i="53" s="1"/>
  <c r="P69" i="53"/>
  <c r="P14" i="53"/>
  <c r="R14" i="53" s="1"/>
  <c r="Q37" i="53"/>
  <c r="Q45" i="53"/>
  <c r="R45" i="53" s="1"/>
  <c r="P63" i="53"/>
  <c r="R63" i="53" s="1"/>
  <c r="P76" i="53"/>
  <c r="P80" i="53"/>
  <c r="Q87" i="53"/>
  <c r="P46" i="53"/>
  <c r="R46" i="53" s="1"/>
  <c r="P77" i="53"/>
  <c r="P107" i="53"/>
  <c r="R107" i="53" s="1"/>
  <c r="R111" i="53"/>
  <c r="R101" i="53"/>
  <c r="R85" i="53"/>
  <c r="R25" i="53"/>
  <c r="R22" i="53"/>
  <c r="R49" i="53"/>
  <c r="R42" i="53"/>
  <c r="R8" i="53"/>
  <c r="R10" i="53" s="1"/>
  <c r="R13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CW8" i="54"/>
  <c r="CW10" i="54" s="1"/>
  <c r="CW17" i="54" s="1"/>
  <c r="CN97" i="54"/>
  <c r="CP97" i="54"/>
  <c r="CJ97" i="54"/>
  <c r="CW56" i="54"/>
  <c r="CW112" i="54"/>
  <c r="CW55" i="54"/>
  <c r="CW83" i="54"/>
  <c r="CW82" i="54"/>
  <c r="CW40" i="54"/>
  <c r="CW37" i="54"/>
  <c r="CW77" i="54"/>
  <c r="CR62" i="54"/>
  <c r="CV62" i="54"/>
  <c r="CV64" i="54" s="1"/>
  <c r="CV141" i="54" s="1"/>
  <c r="CR96" i="54"/>
  <c r="CQ97" i="54"/>
  <c r="CR74" i="54"/>
  <c r="CW53" i="54"/>
  <c r="CW32" i="54"/>
  <c r="CI102" i="54"/>
  <c r="CM102" i="54"/>
  <c r="CN64" i="54"/>
  <c r="CG102" i="54"/>
  <c r="CH64" i="54"/>
  <c r="CK64" i="54"/>
  <c r="CK119" i="54" s="1"/>
  <c r="CW45" i="54"/>
  <c r="CW101" i="54"/>
  <c r="CL74" i="54"/>
  <c r="CU62" i="54"/>
  <c r="CU74" i="54"/>
  <c r="CU155" i="54" s="1"/>
  <c r="CW67" i="54"/>
  <c r="CW74" i="54" s="1"/>
  <c r="CL96" i="54"/>
  <c r="CK97" i="54"/>
  <c r="CH97" i="54"/>
  <c r="CV96" i="54"/>
  <c r="CV148" i="54" s="1"/>
  <c r="CU96" i="54"/>
  <c r="CU148" i="54" s="1"/>
  <c r="CV74" i="54"/>
  <c r="CV155" i="54" s="1"/>
  <c r="CO102" i="54"/>
  <c r="CP64" i="54"/>
  <c r="CL17" i="54"/>
  <c r="CW86" i="54"/>
  <c r="CR64" i="54"/>
  <c r="Q17" i="53"/>
  <c r="CK125" i="54" l="1"/>
  <c r="CW155" i="54"/>
  <c r="CO125" i="54"/>
  <c r="CQ125" i="54"/>
  <c r="R60" i="53"/>
  <c r="R47" i="53"/>
  <c r="R76" i="53"/>
  <c r="P96" i="53"/>
  <c r="R37" i="53"/>
  <c r="DA102" i="55"/>
  <c r="CW113" i="54"/>
  <c r="P17" i="53"/>
  <c r="R78" i="53"/>
  <c r="R51" i="53"/>
  <c r="R43" i="53"/>
  <c r="R35" i="53"/>
  <c r="R32" i="53"/>
  <c r="R69" i="53"/>
  <c r="R71" i="53"/>
  <c r="R80" i="53"/>
  <c r="R93" i="53"/>
  <c r="R77" i="53"/>
  <c r="Q74" i="53"/>
  <c r="Q123" i="53" s="1"/>
  <c r="R94" i="53"/>
  <c r="R23" i="53"/>
  <c r="R88" i="53"/>
  <c r="R68" i="53"/>
  <c r="R26" i="53"/>
  <c r="R70" i="53"/>
  <c r="R87" i="53"/>
  <c r="Q96" i="53"/>
  <c r="Q121" i="53" s="1"/>
  <c r="R113" i="53"/>
  <c r="P113" i="53"/>
  <c r="R17" i="53"/>
  <c r="P74" i="53"/>
  <c r="Q62" i="53"/>
  <c r="Q64" i="53" s="1"/>
  <c r="P62" i="53"/>
  <c r="P64" i="53" s="1"/>
  <c r="AH116" i="55"/>
  <c r="DL135" i="55" s="1"/>
  <c r="CR97" i="54"/>
  <c r="CL97" i="54"/>
  <c r="CV119" i="54"/>
  <c r="CW96" i="54"/>
  <c r="CN102" i="54"/>
  <c r="CM103" i="54"/>
  <c r="CM115" i="54" s="1"/>
  <c r="CM117" i="54" s="1"/>
  <c r="CH102" i="54"/>
  <c r="CG103" i="54"/>
  <c r="CG115" i="54" s="1"/>
  <c r="CG117" i="54" s="1"/>
  <c r="CP102" i="54"/>
  <c r="CO103" i="54"/>
  <c r="CO115" i="54" s="1"/>
  <c r="CO117" i="54" s="1"/>
  <c r="CQ102" i="54"/>
  <c r="CW123" i="54"/>
  <c r="CV121" i="54"/>
  <c r="CV97" i="54"/>
  <c r="CV102" i="54" s="1"/>
  <c r="CV103" i="54" s="1"/>
  <c r="CV127" i="54" s="1"/>
  <c r="CV134" i="54" s="1"/>
  <c r="CV123" i="54"/>
  <c r="CU97" i="54"/>
  <c r="CU123" i="54"/>
  <c r="CL64" i="54"/>
  <c r="CK102" i="54"/>
  <c r="CJ102" i="54"/>
  <c r="CI103" i="54"/>
  <c r="CI115" i="54" s="1"/>
  <c r="CI117" i="54" s="1"/>
  <c r="CU121" i="54"/>
  <c r="CW62" i="54"/>
  <c r="CW64" i="54" s="1"/>
  <c r="CW141" i="54" s="1"/>
  <c r="CU64" i="54"/>
  <c r="CU141" i="54" s="1"/>
  <c r="CW121" i="54" l="1"/>
  <c r="CW148" i="54"/>
  <c r="Q119" i="53"/>
  <c r="P119" i="53"/>
  <c r="P123" i="53"/>
  <c r="P121" i="53"/>
  <c r="R62" i="53"/>
  <c r="R64" i="53" s="1"/>
  <c r="R96" i="53"/>
  <c r="Q97" i="53"/>
  <c r="Q102" i="53" s="1"/>
  <c r="P97" i="53"/>
  <c r="R74" i="53"/>
  <c r="R123" i="53" s="1"/>
  <c r="CW97" i="54"/>
  <c r="CW102" i="54" s="1"/>
  <c r="CW103" i="54" s="1"/>
  <c r="CL102" i="54"/>
  <c r="CK103" i="54"/>
  <c r="CK115" i="54" s="1"/>
  <c r="CK117" i="54" s="1"/>
  <c r="CV117" i="54"/>
  <c r="CV115" i="54"/>
  <c r="CP103" i="54"/>
  <c r="CR102" i="54"/>
  <c r="CQ103" i="54"/>
  <c r="CQ115" i="54" s="1"/>
  <c r="CQ117" i="54" s="1"/>
  <c r="CU119" i="54"/>
  <c r="CU102" i="54"/>
  <c r="CU103" i="54" s="1"/>
  <c r="CU127" i="54" s="1"/>
  <c r="CU134" i="54" s="1"/>
  <c r="CW119" i="54"/>
  <c r="CH103" i="54"/>
  <c r="CJ103" i="54"/>
  <c r="CN103" i="54"/>
  <c r="CW127" i="54" l="1"/>
  <c r="CW134" i="54" s="1"/>
  <c r="R121" i="53"/>
  <c r="R119" i="53"/>
  <c r="Q103" i="53"/>
  <c r="Q117" i="53" s="1"/>
  <c r="P102" i="53"/>
  <c r="P103" i="53" s="1"/>
  <c r="R97" i="53"/>
  <c r="CU117" i="54"/>
  <c r="CU115" i="54"/>
  <c r="CW117" i="54"/>
  <c r="CW115" i="54"/>
  <c r="CR103" i="54"/>
  <c r="CL103" i="54"/>
  <c r="Q115" i="53" l="1"/>
  <c r="P115" i="53"/>
  <c r="P117" i="53"/>
  <c r="R102" i="53"/>
  <c r="R103" i="53" s="1"/>
  <c r="R117" i="53" l="1"/>
  <c r="R115" i="53"/>
  <c r="BM112" i="53"/>
  <c r="BM108" i="53"/>
  <c r="BL99" i="53"/>
  <c r="BL93" i="53"/>
  <c r="BM92" i="53"/>
  <c r="BL92" i="53"/>
  <c r="BM88" i="53"/>
  <c r="BM86" i="53"/>
  <c r="BL81" i="53"/>
  <c r="BM80" i="53"/>
  <c r="BL79" i="53"/>
  <c r="BL77" i="53"/>
  <c r="BM70" i="53"/>
  <c r="BM59" i="53"/>
  <c r="BL55" i="53"/>
  <c r="BM54" i="53"/>
  <c r="BM50" i="53"/>
  <c r="BL49" i="53"/>
  <c r="BL43" i="53"/>
  <c r="BM42" i="53"/>
  <c r="BL41" i="53"/>
  <c r="BL39" i="53"/>
  <c r="BM38" i="53"/>
  <c r="BM35" i="53"/>
  <c r="BL35" i="53"/>
  <c r="BM33" i="53"/>
  <c r="BM27" i="53"/>
  <c r="BL27" i="53"/>
  <c r="BM23" i="53"/>
  <c r="BL23" i="53"/>
  <c r="BM16" i="53"/>
  <c r="BL16" i="53"/>
  <c r="BL15" i="53"/>
  <c r="BM11" i="53"/>
  <c r="BL11" i="53"/>
  <c r="CC111" i="53"/>
  <c r="CB111" i="53"/>
  <c r="CC108" i="53"/>
  <c r="CB108" i="53"/>
  <c r="CC107" i="53"/>
  <c r="CB107" i="53"/>
  <c r="CC106" i="53"/>
  <c r="CB106" i="53"/>
  <c r="CC101" i="53"/>
  <c r="CB101" i="53"/>
  <c r="CC100" i="53"/>
  <c r="CB100" i="53"/>
  <c r="CC99" i="53"/>
  <c r="CB99" i="53"/>
  <c r="CC95" i="53"/>
  <c r="CB95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3" i="53"/>
  <c r="CB73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3" i="53"/>
  <c r="CB63" i="53"/>
  <c r="CC61" i="53"/>
  <c r="CB61" i="53"/>
  <c r="CC60" i="53"/>
  <c r="CB60" i="53"/>
  <c r="CC59" i="53"/>
  <c r="CB59" i="53"/>
  <c r="CC58" i="53"/>
  <c r="CB58" i="53"/>
  <c r="CC57" i="53"/>
  <c r="CB57" i="53"/>
  <c r="CC55" i="53"/>
  <c r="CB55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16" i="53"/>
  <c r="CB16" i="53"/>
  <c r="CC15" i="53"/>
  <c r="CB15" i="53"/>
  <c r="CC14" i="53"/>
  <c r="CB14" i="53"/>
  <c r="CC13" i="53"/>
  <c r="CB13" i="53"/>
  <c r="CC11" i="53"/>
  <c r="CB11" i="53"/>
  <c r="CC8" i="53"/>
  <c r="CC10" i="53" s="1"/>
  <c r="CB8" i="53"/>
  <c r="CB10" i="53" s="1"/>
  <c r="BL112" i="53"/>
  <c r="BM111" i="53"/>
  <c r="BL111" i="53"/>
  <c r="BL108" i="53"/>
  <c r="BM107" i="53"/>
  <c r="BM106" i="53"/>
  <c r="BL106" i="53"/>
  <c r="BL101" i="53"/>
  <c r="BM100" i="53"/>
  <c r="BL100" i="53"/>
  <c r="BM95" i="53"/>
  <c r="BL95" i="53"/>
  <c r="BM94" i="53"/>
  <c r="BL94" i="53"/>
  <c r="BM91" i="53"/>
  <c r="BL91" i="53"/>
  <c r="BM90" i="53"/>
  <c r="BM89" i="53"/>
  <c r="BL89" i="53"/>
  <c r="BM87" i="53"/>
  <c r="BL87" i="53"/>
  <c r="BL86" i="53"/>
  <c r="BL85" i="53"/>
  <c r="BM84" i="53"/>
  <c r="BM83" i="53"/>
  <c r="BM82" i="53"/>
  <c r="BL82" i="53"/>
  <c r="BM81" i="53"/>
  <c r="BL80" i="53"/>
  <c r="BM78" i="53"/>
  <c r="BL78" i="53"/>
  <c r="BL76" i="53"/>
  <c r="BL73" i="53"/>
  <c r="BM72" i="53"/>
  <c r="BL72" i="53"/>
  <c r="BM69" i="53"/>
  <c r="BM68" i="53"/>
  <c r="BL68" i="53"/>
  <c r="BM63" i="53"/>
  <c r="BL63" i="53"/>
  <c r="BM61" i="53"/>
  <c r="BL61" i="53"/>
  <c r="BM60" i="53"/>
  <c r="BL59" i="53"/>
  <c r="BM58" i="53"/>
  <c r="BL58" i="53"/>
  <c r="BM57" i="53"/>
  <c r="BL57" i="53"/>
  <c r="BM55" i="53"/>
  <c r="BL54" i="53"/>
  <c r="BM52" i="53"/>
  <c r="BL52" i="53"/>
  <c r="BL51" i="53"/>
  <c r="BL50" i="53"/>
  <c r="BM49" i="53"/>
  <c r="BM48" i="53"/>
  <c r="BM47" i="53"/>
  <c r="BL47" i="53"/>
  <c r="BM46" i="53"/>
  <c r="BL46" i="53"/>
  <c r="BL44" i="53"/>
  <c r="BM43" i="53"/>
  <c r="BL42" i="53"/>
  <c r="BM41" i="53"/>
  <c r="BM40" i="53"/>
  <c r="BM39" i="53"/>
  <c r="BL38" i="53"/>
  <c r="BM37" i="53"/>
  <c r="BM36" i="53"/>
  <c r="BL36" i="53"/>
  <c r="BM34" i="53"/>
  <c r="BL33" i="53"/>
  <c r="BM32" i="53"/>
  <c r="BM31" i="53"/>
  <c r="BL31" i="53"/>
  <c r="BM30" i="53"/>
  <c r="BL29" i="53"/>
  <c r="BM28" i="53"/>
  <c r="BL28" i="53"/>
  <c r="BL26" i="53"/>
  <c r="BM25" i="53"/>
  <c r="BL25" i="53"/>
  <c r="BM24" i="53"/>
  <c r="BL24" i="53"/>
  <c r="BL22" i="53"/>
  <c r="BL21" i="53"/>
  <c r="BM15" i="53"/>
  <c r="BM14" i="53"/>
  <c r="BL14" i="53"/>
  <c r="BM13" i="53"/>
  <c r="BL13" i="53"/>
  <c r="BM8" i="53"/>
  <c r="BM10" i="53" s="1"/>
  <c r="BN16" i="53" l="1"/>
  <c r="BN63" i="53"/>
  <c r="CD24" i="53"/>
  <c r="CD28" i="53"/>
  <c r="CD32" i="53"/>
  <c r="CD93" i="53"/>
  <c r="BN87" i="53"/>
  <c r="BN94" i="53"/>
  <c r="CD86" i="53"/>
  <c r="CD90" i="53"/>
  <c r="CD94" i="53"/>
  <c r="CD101" i="53"/>
  <c r="CD111" i="53"/>
  <c r="BN27" i="53"/>
  <c r="CD84" i="53"/>
  <c r="CD99" i="53"/>
  <c r="BN49" i="53"/>
  <c r="CD95" i="53"/>
  <c r="BL53" i="53"/>
  <c r="BL67" i="53"/>
  <c r="BN68" i="53"/>
  <c r="CD26" i="53"/>
  <c r="BL8" i="53"/>
  <c r="BN8" i="53" s="1"/>
  <c r="BN10" i="53" s="1"/>
  <c r="BL45" i="53"/>
  <c r="BN15" i="53"/>
  <c r="BN42" i="53"/>
  <c r="CD79" i="53"/>
  <c r="BL84" i="53"/>
  <c r="BN84" i="53" s="1"/>
  <c r="CD68" i="53"/>
  <c r="BM22" i="53"/>
  <c r="BN22" i="53" s="1"/>
  <c r="BN50" i="53"/>
  <c r="BM79" i="53"/>
  <c r="BN79" i="53" s="1"/>
  <c r="BN111" i="53"/>
  <c r="CD27" i="53"/>
  <c r="CD31" i="53"/>
  <c r="CD89" i="53"/>
  <c r="CD100" i="53"/>
  <c r="CD108" i="53"/>
  <c r="BM21" i="53"/>
  <c r="BN21" i="53" s="1"/>
  <c r="BL40" i="53"/>
  <c r="BN40" i="53" s="1"/>
  <c r="BM73" i="53"/>
  <c r="BN73" i="53" s="1"/>
  <c r="BM85" i="53"/>
  <c r="BN85" i="53" s="1"/>
  <c r="BL48" i="53"/>
  <c r="BN48" i="53" s="1"/>
  <c r="BM26" i="53"/>
  <c r="BN26" i="53" s="1"/>
  <c r="BN24" i="53"/>
  <c r="BN28" i="53"/>
  <c r="BL37" i="53"/>
  <c r="BN37" i="53" s="1"/>
  <c r="BN46" i="53"/>
  <c r="BN55" i="53"/>
  <c r="BL60" i="53"/>
  <c r="BN60" i="53" s="1"/>
  <c r="BM67" i="53"/>
  <c r="BN89" i="53"/>
  <c r="CD11" i="53"/>
  <c r="CD16" i="53"/>
  <c r="CD35" i="53"/>
  <c r="CD39" i="53"/>
  <c r="CD43" i="53"/>
  <c r="CD47" i="53"/>
  <c r="CD60" i="53"/>
  <c r="CD78" i="53"/>
  <c r="CD82" i="53"/>
  <c r="BM29" i="53"/>
  <c r="BN29" i="53" s="1"/>
  <c r="BN11" i="53"/>
  <c r="BN25" i="53"/>
  <c r="BL34" i="53"/>
  <c r="BN34" i="53" s="1"/>
  <c r="BN38" i="53"/>
  <c r="BN47" i="53"/>
  <c r="BM51" i="53"/>
  <c r="BN51" i="53" s="1"/>
  <c r="BN57" i="53"/>
  <c r="BM76" i="53"/>
  <c r="BN76" i="53" s="1"/>
  <c r="BN81" i="53"/>
  <c r="BL90" i="53"/>
  <c r="BN90" i="53" s="1"/>
  <c r="BN106" i="53"/>
  <c r="CD21" i="53"/>
  <c r="CD36" i="53"/>
  <c r="CD40" i="53"/>
  <c r="CD44" i="53"/>
  <c r="CD48" i="53"/>
  <c r="CD52" i="53"/>
  <c r="CD57" i="53"/>
  <c r="CD69" i="53"/>
  <c r="CD73" i="53"/>
  <c r="CD83" i="53"/>
  <c r="BM93" i="53"/>
  <c r="BN93" i="53" s="1"/>
  <c r="BL30" i="53"/>
  <c r="BN30" i="53" s="1"/>
  <c r="BN43" i="53"/>
  <c r="BN52" i="53"/>
  <c r="BN61" i="53"/>
  <c r="BN86" i="53"/>
  <c r="BN95" i="53"/>
  <c r="CD29" i="53"/>
  <c r="CD91" i="53"/>
  <c r="BN13" i="53"/>
  <c r="BN35" i="53"/>
  <c r="BN58" i="53"/>
  <c r="BN78" i="53"/>
  <c r="BN82" i="53"/>
  <c r="BN91" i="53"/>
  <c r="BL107" i="53"/>
  <c r="BN107" i="53" s="1"/>
  <c r="CD14" i="53"/>
  <c r="CD22" i="53"/>
  <c r="CD33" i="53"/>
  <c r="CD49" i="53"/>
  <c r="CD53" i="53"/>
  <c r="CD58" i="53"/>
  <c r="CD76" i="53"/>
  <c r="BM77" i="53"/>
  <c r="BN77" i="53" s="1"/>
  <c r="BM53" i="53"/>
  <c r="BL71" i="53"/>
  <c r="BN14" i="53"/>
  <c r="BN36" i="53"/>
  <c r="BM44" i="53"/>
  <c r="BN44" i="53" s="1"/>
  <c r="BN54" i="53"/>
  <c r="BN59" i="53"/>
  <c r="BN72" i="53"/>
  <c r="BL83" i="53"/>
  <c r="BN92" i="53"/>
  <c r="BM99" i="53"/>
  <c r="BN99" i="53" s="1"/>
  <c r="CD34" i="53"/>
  <c r="CD38" i="53"/>
  <c r="CD42" i="53"/>
  <c r="CD46" i="53"/>
  <c r="CD59" i="53"/>
  <c r="CD67" i="53"/>
  <c r="CD81" i="53"/>
  <c r="CD92" i="53"/>
  <c r="CB113" i="53"/>
  <c r="CD106" i="53"/>
  <c r="CD107" i="53"/>
  <c r="CD88" i="53"/>
  <c r="CD85" i="53"/>
  <c r="CD77" i="53"/>
  <c r="CC96" i="53"/>
  <c r="CD80" i="53"/>
  <c r="CD87" i="53"/>
  <c r="CD70" i="53"/>
  <c r="CC74" i="53"/>
  <c r="CD71" i="53"/>
  <c r="CD72" i="53"/>
  <c r="CB74" i="53"/>
  <c r="CD63" i="53"/>
  <c r="CC62" i="53"/>
  <c r="CC64" i="53" s="1"/>
  <c r="CD25" i="53"/>
  <c r="CD51" i="53"/>
  <c r="CD55" i="53"/>
  <c r="CD23" i="53"/>
  <c r="CD30" i="53"/>
  <c r="CD37" i="53"/>
  <c r="CD41" i="53"/>
  <c r="CD45" i="53"/>
  <c r="CD61" i="53"/>
  <c r="CD50" i="53"/>
  <c r="CD54" i="53"/>
  <c r="CD13" i="53"/>
  <c r="CD15" i="53"/>
  <c r="CD8" i="53"/>
  <c r="CD10" i="53" s="1"/>
  <c r="BM113" i="53"/>
  <c r="BN112" i="53"/>
  <c r="BN108" i="53"/>
  <c r="BN100" i="53"/>
  <c r="BM101" i="53"/>
  <c r="BN101" i="53" s="1"/>
  <c r="BN80" i="53"/>
  <c r="BL88" i="53"/>
  <c r="BN88" i="53" s="1"/>
  <c r="BM71" i="53"/>
  <c r="BL69" i="53"/>
  <c r="BN69" i="53" s="1"/>
  <c r="BL70" i="53"/>
  <c r="BN70" i="53" s="1"/>
  <c r="BN41" i="53"/>
  <c r="BN31" i="53"/>
  <c r="BM45" i="53"/>
  <c r="BL32" i="53"/>
  <c r="BN32" i="53" s="1"/>
  <c r="BN39" i="53"/>
  <c r="BN33" i="53"/>
  <c r="BN23" i="53"/>
  <c r="CC113" i="53"/>
  <c r="CC17" i="53"/>
  <c r="CB96" i="53"/>
  <c r="CB17" i="53"/>
  <c r="CB62" i="53"/>
  <c r="CB64" i="53" s="1"/>
  <c r="BM17" i="53"/>
  <c r="BL10" i="53" l="1"/>
  <c r="BL17" i="53" s="1"/>
  <c r="BN67" i="53"/>
  <c r="CC119" i="53"/>
  <c r="CC123" i="53"/>
  <c r="CB119" i="53"/>
  <c r="CB121" i="53"/>
  <c r="CB123" i="53"/>
  <c r="CC121" i="53"/>
  <c r="BN45" i="53"/>
  <c r="BN53" i="53"/>
  <c r="BN113" i="53"/>
  <c r="CD74" i="53"/>
  <c r="BN17" i="53"/>
  <c r="BM96" i="53"/>
  <c r="BM121" i="53" s="1"/>
  <c r="BL96" i="53"/>
  <c r="BM62" i="53"/>
  <c r="BM64" i="53" s="1"/>
  <c r="CD62" i="53"/>
  <c r="CD64" i="53" s="1"/>
  <c r="BN71" i="53"/>
  <c r="BL62" i="53"/>
  <c r="BL64" i="53" s="1"/>
  <c r="BN83" i="53"/>
  <c r="BN96" i="53" s="1"/>
  <c r="CC97" i="53"/>
  <c r="CD96" i="53"/>
  <c r="CB97" i="53"/>
  <c r="CD17" i="53"/>
  <c r="CD113" i="53"/>
  <c r="BL74" i="53"/>
  <c r="BM74" i="53"/>
  <c r="BM123" i="53" s="1"/>
  <c r="BL113" i="53" l="1"/>
  <c r="CB102" i="53"/>
  <c r="CB103" i="53" s="1"/>
  <c r="BM119" i="53"/>
  <c r="CC102" i="53"/>
  <c r="CC103" i="53" s="1"/>
  <c r="BN121" i="53"/>
  <c r="BL119" i="53"/>
  <c r="BL121" i="53"/>
  <c r="CD123" i="53"/>
  <c r="CD121" i="53"/>
  <c r="CD119" i="53"/>
  <c r="BN62" i="53"/>
  <c r="BN64" i="53" s="1"/>
  <c r="BL123" i="53"/>
  <c r="BM97" i="53"/>
  <c r="BM102" i="53" s="1"/>
  <c r="CD97" i="53"/>
  <c r="CD102" i="53" s="1"/>
  <c r="BL97" i="53"/>
  <c r="BN74" i="53"/>
  <c r="BN123" i="53" s="1"/>
  <c r="CC115" i="53" l="1"/>
  <c r="CC117" i="53"/>
  <c r="CB117" i="53"/>
  <c r="CB115" i="53"/>
  <c r="BM103" i="53"/>
  <c r="BM115" i="53" s="1"/>
  <c r="BN119" i="53"/>
  <c r="CD103" i="53"/>
  <c r="CD115" i="53" s="1"/>
  <c r="BL102" i="53"/>
  <c r="BL103" i="53" s="1"/>
  <c r="BN97" i="53"/>
  <c r="BN102" i="53" s="1"/>
  <c r="CD117" i="53" l="1"/>
  <c r="BL117" i="53"/>
  <c r="BL115" i="53"/>
  <c r="BM117" i="53"/>
  <c r="BN103" i="53"/>
  <c r="BN115" i="53" s="1"/>
  <c r="AW111" i="53"/>
  <c r="AV108" i="53"/>
  <c r="AW107" i="53"/>
  <c r="AV107" i="53"/>
  <c r="AW106" i="53"/>
  <c r="AW101" i="53"/>
  <c r="AV101" i="53"/>
  <c r="AV99" i="53"/>
  <c r="BN117" i="53" l="1"/>
  <c r="AV106" i="53"/>
  <c r="AX106" i="53" s="1"/>
  <c r="AV111" i="53"/>
  <c r="AX111" i="53" s="1"/>
  <c r="AX112" i="53"/>
  <c r="AX107" i="53"/>
  <c r="AW99" i="53"/>
  <c r="AX99" i="53" s="1"/>
  <c r="AV100" i="53"/>
  <c r="AW100" i="53"/>
  <c r="AX101" i="53"/>
  <c r="AW108" i="53"/>
  <c r="AX108" i="53" s="1"/>
  <c r="AX100" i="53" l="1"/>
  <c r="AW11" i="53" l="1"/>
  <c r="AW13" i="53"/>
  <c r="AV14" i="53"/>
  <c r="AW14" i="53"/>
  <c r="AW15" i="53"/>
  <c r="AV16" i="53"/>
  <c r="AW16" i="53"/>
  <c r="AW8" i="53"/>
  <c r="AW10" i="53" s="1"/>
  <c r="AV8" i="53"/>
  <c r="AX16" i="53" l="1"/>
  <c r="AX14" i="53"/>
  <c r="AV23" i="53"/>
  <c r="AW51" i="53"/>
  <c r="AV55" i="53"/>
  <c r="AW59" i="53"/>
  <c r="AV63" i="53"/>
  <c r="AW68" i="53"/>
  <c r="AV72" i="53"/>
  <c r="AW76" i="53"/>
  <c r="AW79" i="53"/>
  <c r="AW83" i="53"/>
  <c r="AW90" i="53"/>
  <c r="AV94" i="53"/>
  <c r="AV13" i="53"/>
  <c r="AX13" i="53" s="1"/>
  <c r="AW23" i="53"/>
  <c r="AV27" i="53"/>
  <c r="AW30" i="53"/>
  <c r="AV34" i="53"/>
  <c r="AW41" i="53"/>
  <c r="AV45" i="53"/>
  <c r="AW48" i="53"/>
  <c r="AV52" i="53"/>
  <c r="AW55" i="53"/>
  <c r="AV60" i="53"/>
  <c r="AW63" i="53"/>
  <c r="AV69" i="53"/>
  <c r="AW72" i="53"/>
  <c r="AV77" i="53"/>
  <c r="AV80" i="53"/>
  <c r="AV84" i="53"/>
  <c r="AV87" i="53"/>
  <c r="AV91" i="53"/>
  <c r="AW94" i="53"/>
  <c r="AW44" i="53"/>
  <c r="AW27" i="53"/>
  <c r="AW52" i="53"/>
  <c r="AW60" i="53"/>
  <c r="AW69" i="53"/>
  <c r="AW87" i="53"/>
  <c r="AW91" i="53"/>
  <c r="AV48" i="53"/>
  <c r="AV31" i="53"/>
  <c r="AV11" i="53"/>
  <c r="AX11" i="53" s="1"/>
  <c r="AV21" i="53"/>
  <c r="AW24" i="53"/>
  <c r="AV28" i="53"/>
  <c r="AW31" i="53"/>
  <c r="AV35" i="53"/>
  <c r="AW38" i="53"/>
  <c r="AV42" i="53"/>
  <c r="AW49" i="53"/>
  <c r="AV53" i="53"/>
  <c r="AW57" i="53"/>
  <c r="AV61" i="53"/>
  <c r="AV70" i="53"/>
  <c r="AW73" i="53"/>
  <c r="AV81" i="53"/>
  <c r="AV85" i="53"/>
  <c r="AV88" i="53"/>
  <c r="AV92" i="53"/>
  <c r="AV95" i="53"/>
  <c r="AV30" i="53"/>
  <c r="AV38" i="53"/>
  <c r="AW80" i="53"/>
  <c r="AV15" i="53"/>
  <c r="AX15" i="53" s="1"/>
  <c r="AW21" i="53"/>
  <c r="AV25" i="53"/>
  <c r="AW28" i="53"/>
  <c r="AV32" i="53"/>
  <c r="AW35" i="53"/>
  <c r="AV39" i="53"/>
  <c r="AW42" i="53"/>
  <c r="AV46" i="53"/>
  <c r="AW53" i="53"/>
  <c r="AV58" i="53"/>
  <c r="AW61" i="53"/>
  <c r="AW70" i="53"/>
  <c r="AV78" i="53"/>
  <c r="AW81" i="53"/>
  <c r="AW85" i="53"/>
  <c r="AW88" i="53"/>
  <c r="AW92" i="53"/>
  <c r="AW95" i="53"/>
  <c r="AV41" i="53"/>
  <c r="AV49" i="53"/>
  <c r="AW84" i="53"/>
  <c r="AX8" i="53"/>
  <c r="AX10" i="53" s="1"/>
  <c r="AV10" i="53"/>
  <c r="AW25" i="53"/>
  <c r="AV29" i="53"/>
  <c r="AW32" i="53"/>
  <c r="AV36" i="53"/>
  <c r="AW39" i="53"/>
  <c r="AV43" i="53"/>
  <c r="AW46" i="53"/>
  <c r="AV50" i="53"/>
  <c r="AW58" i="53"/>
  <c r="AV67" i="53"/>
  <c r="AV71" i="53"/>
  <c r="AW78" i="53"/>
  <c r="AV82" i="53"/>
  <c r="AV89" i="53"/>
  <c r="AV93" i="53"/>
  <c r="AW26" i="53"/>
  <c r="AW34" i="53"/>
  <c r="AW45" i="53"/>
  <c r="AV57" i="53"/>
  <c r="AV73" i="53"/>
  <c r="AW113" i="53"/>
  <c r="AW17" i="53"/>
  <c r="AV22" i="53"/>
  <c r="AW29" i="53"/>
  <c r="AV33" i="53"/>
  <c r="AW36" i="53"/>
  <c r="AV40" i="53"/>
  <c r="AW43" i="53"/>
  <c r="AV47" i="53"/>
  <c r="AW50" i="53"/>
  <c r="AV54" i="53"/>
  <c r="AW67" i="53"/>
  <c r="AW71" i="53"/>
  <c r="AW82" i="53"/>
  <c r="AV86" i="53"/>
  <c r="AW89" i="53"/>
  <c r="AW93" i="53"/>
  <c r="AW37" i="53"/>
  <c r="AV24" i="53"/>
  <c r="AW77" i="53"/>
  <c r="AW22" i="53"/>
  <c r="AV26" i="53"/>
  <c r="AW33" i="53"/>
  <c r="AV37" i="53"/>
  <c r="AW40" i="53"/>
  <c r="AV44" i="53"/>
  <c r="AW47" i="53"/>
  <c r="AV51" i="53"/>
  <c r="AW54" i="53"/>
  <c r="AV59" i="53"/>
  <c r="AV68" i="53"/>
  <c r="AV76" i="53"/>
  <c r="AV79" i="53"/>
  <c r="AV83" i="53"/>
  <c r="AW86" i="53"/>
  <c r="AV90" i="53"/>
  <c r="AG111" i="53"/>
  <c r="AG108" i="53"/>
  <c r="AG107" i="53"/>
  <c r="AG106" i="53"/>
  <c r="AG83" i="53"/>
  <c r="AG43" i="53"/>
  <c r="AG27" i="53"/>
  <c r="AG21" i="53"/>
  <c r="AG16" i="53"/>
  <c r="AG15" i="53"/>
  <c r="AG14" i="53"/>
  <c r="AG13" i="53"/>
  <c r="AG11" i="53"/>
  <c r="AG8" i="53"/>
  <c r="AG10" i="53" s="1"/>
  <c r="AF111" i="53"/>
  <c r="AF108" i="53"/>
  <c r="AF106" i="53"/>
  <c r="AF87" i="53"/>
  <c r="AF80" i="53"/>
  <c r="AF49" i="53"/>
  <c r="AF32" i="53"/>
  <c r="AF28" i="53"/>
  <c r="AF14" i="53"/>
  <c r="AF13" i="53"/>
  <c r="AF11" i="53"/>
  <c r="AF8" i="53"/>
  <c r="AX76" i="53" l="1"/>
  <c r="AX79" i="53"/>
  <c r="AX51" i="53"/>
  <c r="AX41" i="53"/>
  <c r="AH108" i="53"/>
  <c r="AX24" i="53"/>
  <c r="AX59" i="53"/>
  <c r="AX57" i="53"/>
  <c r="AX54" i="53"/>
  <c r="AX22" i="53"/>
  <c r="AX82" i="53"/>
  <c r="AX26" i="53"/>
  <c r="AX46" i="53"/>
  <c r="AX80" i="53"/>
  <c r="AX49" i="53"/>
  <c r="AX37" i="53"/>
  <c r="AW74" i="53"/>
  <c r="AW123" i="53" s="1"/>
  <c r="AX93" i="53"/>
  <c r="AX43" i="53"/>
  <c r="AX95" i="53"/>
  <c r="AX85" i="53"/>
  <c r="AX61" i="53"/>
  <c r="AX86" i="53"/>
  <c r="AX25" i="53"/>
  <c r="AX42" i="53"/>
  <c r="AF67" i="53"/>
  <c r="AX44" i="53"/>
  <c r="AX33" i="53"/>
  <c r="AX50" i="53"/>
  <c r="AX92" i="53"/>
  <c r="AX28" i="53"/>
  <c r="AX69" i="53"/>
  <c r="AX32" i="53"/>
  <c r="AX38" i="53"/>
  <c r="AX91" i="53"/>
  <c r="AX27" i="53"/>
  <c r="AX94" i="53"/>
  <c r="AX23" i="53"/>
  <c r="AF26" i="53"/>
  <c r="AF59" i="53"/>
  <c r="AF81" i="53"/>
  <c r="AG31" i="53"/>
  <c r="AV62" i="53"/>
  <c r="AV64" i="53" s="1"/>
  <c r="AX21" i="53"/>
  <c r="AF43" i="53"/>
  <c r="AH43" i="53" s="1"/>
  <c r="AF51" i="53"/>
  <c r="AF72" i="53"/>
  <c r="AF82" i="53"/>
  <c r="AF90" i="53"/>
  <c r="AG24" i="53"/>
  <c r="AG32" i="53"/>
  <c r="AH32" i="53" s="1"/>
  <c r="AG40" i="53"/>
  <c r="AG48" i="53"/>
  <c r="AG57" i="53"/>
  <c r="AG69" i="53"/>
  <c r="AG79" i="53"/>
  <c r="AG87" i="53"/>
  <c r="AH87" i="53" s="1"/>
  <c r="AG95" i="53"/>
  <c r="AG23" i="53"/>
  <c r="AX47" i="53"/>
  <c r="AX60" i="53"/>
  <c r="AG49" i="53"/>
  <c r="AH49" i="53" s="1"/>
  <c r="AG58" i="53"/>
  <c r="AG70" i="53"/>
  <c r="AG80" i="53"/>
  <c r="AH80" i="53" s="1"/>
  <c r="AG88" i="53"/>
  <c r="AG99" i="53"/>
  <c r="AG25" i="53"/>
  <c r="AG55" i="53"/>
  <c r="AG86" i="53"/>
  <c r="AX89" i="53"/>
  <c r="AX71" i="53"/>
  <c r="AX29" i="53"/>
  <c r="AV113" i="53"/>
  <c r="AV17" i="53"/>
  <c r="AX81" i="53"/>
  <c r="AX84" i="53"/>
  <c r="AX30" i="53"/>
  <c r="AX45" i="53"/>
  <c r="AF100" i="53"/>
  <c r="AG47" i="53"/>
  <c r="AF61" i="53"/>
  <c r="AF21" i="53"/>
  <c r="AH21" i="53" s="1"/>
  <c r="AF53" i="53"/>
  <c r="AG59" i="53"/>
  <c r="AW62" i="53"/>
  <c r="AW64" i="53" s="1"/>
  <c r="AG35" i="53"/>
  <c r="AG51" i="53"/>
  <c r="AG60" i="53"/>
  <c r="AG82" i="53"/>
  <c r="AG90" i="53"/>
  <c r="AG101" i="53"/>
  <c r="AF71" i="53"/>
  <c r="AG94" i="53"/>
  <c r="AX83" i="53"/>
  <c r="AX67" i="53"/>
  <c r="AX73" i="53"/>
  <c r="AX31" i="53"/>
  <c r="AW96" i="53"/>
  <c r="AW121" i="53" s="1"/>
  <c r="AF34" i="53"/>
  <c r="AG39" i="53"/>
  <c r="AF27" i="53"/>
  <c r="AH27" i="53" s="1"/>
  <c r="AF44" i="53"/>
  <c r="AF83" i="53"/>
  <c r="AH83" i="53" s="1"/>
  <c r="AG33" i="53"/>
  <c r="AF29" i="53"/>
  <c r="AF63" i="53"/>
  <c r="AG50" i="53"/>
  <c r="AG81" i="53"/>
  <c r="AF30" i="53"/>
  <c r="AF46" i="53"/>
  <c r="AF93" i="53"/>
  <c r="AF55" i="53"/>
  <c r="AF94" i="53"/>
  <c r="AH111" i="53"/>
  <c r="AG28" i="53"/>
  <c r="AH28" i="53" s="1"/>
  <c r="AG36" i="53"/>
  <c r="AG44" i="53"/>
  <c r="AG52" i="53"/>
  <c r="AG61" i="53"/>
  <c r="AG73" i="53"/>
  <c r="AG91" i="53"/>
  <c r="AG72" i="53"/>
  <c r="AF101" i="53"/>
  <c r="AX36" i="53"/>
  <c r="AX53" i="53"/>
  <c r="AG68" i="53"/>
  <c r="AF45" i="53"/>
  <c r="AG89" i="53"/>
  <c r="AX17" i="53"/>
  <c r="AX113" i="53"/>
  <c r="AF22" i="53"/>
  <c r="AF48" i="53"/>
  <c r="AG29" i="53"/>
  <c r="AG37" i="53"/>
  <c r="AG45" i="53"/>
  <c r="AG53" i="53"/>
  <c r="AG63" i="53"/>
  <c r="AG84" i="53"/>
  <c r="AG92" i="53"/>
  <c r="AF35" i="53"/>
  <c r="AG76" i="53"/>
  <c r="AV74" i="53"/>
  <c r="AX68" i="53"/>
  <c r="AX40" i="53"/>
  <c r="AX78" i="53"/>
  <c r="AX58" i="53"/>
  <c r="AX88" i="53"/>
  <c r="AX70" i="53"/>
  <c r="AX35" i="53"/>
  <c r="AX63" i="53"/>
  <c r="AX52" i="53"/>
  <c r="AX90" i="53"/>
  <c r="AX72" i="53"/>
  <c r="AF50" i="53"/>
  <c r="AF89" i="53"/>
  <c r="AF36" i="53"/>
  <c r="AF73" i="53"/>
  <c r="AG41" i="53"/>
  <c r="AF37" i="53"/>
  <c r="AF76" i="53"/>
  <c r="AG34" i="53"/>
  <c r="AG71" i="53"/>
  <c r="AG100" i="53"/>
  <c r="AF38" i="53"/>
  <c r="AF54" i="53"/>
  <c r="AH11" i="53"/>
  <c r="AH13" i="53"/>
  <c r="AF25" i="53"/>
  <c r="AF41" i="53"/>
  <c r="AF88" i="53"/>
  <c r="AF99" i="53"/>
  <c r="AG30" i="53"/>
  <c r="AG46" i="53"/>
  <c r="AG54" i="53"/>
  <c r="AG77" i="53"/>
  <c r="AG85" i="53"/>
  <c r="AG93" i="53"/>
  <c r="AF15" i="53"/>
  <c r="AH15" i="53" s="1"/>
  <c r="AF42" i="53"/>
  <c r="AG78" i="53"/>
  <c r="AX39" i="53"/>
  <c r="AX48" i="53"/>
  <c r="AX87" i="53"/>
  <c r="AV96" i="53"/>
  <c r="AX77" i="53"/>
  <c r="AX34" i="53"/>
  <c r="AX55" i="53"/>
  <c r="AG17" i="53"/>
  <c r="AH14" i="53"/>
  <c r="AH8" i="53"/>
  <c r="AH10" i="53" s="1"/>
  <c r="AF10" i="53"/>
  <c r="AH112" i="53"/>
  <c r="AH106" i="53"/>
  <c r="AF107" i="53"/>
  <c r="AH107" i="53" s="1"/>
  <c r="AF16" i="53"/>
  <c r="AH16" i="53" s="1"/>
  <c r="AF39" i="53"/>
  <c r="AG42" i="53"/>
  <c r="AF52" i="53"/>
  <c r="AF57" i="53"/>
  <c r="AF60" i="53"/>
  <c r="AG67" i="53"/>
  <c r="AF77" i="53"/>
  <c r="AF84" i="53"/>
  <c r="AF91" i="53"/>
  <c r="AF95" i="53"/>
  <c r="AG22" i="53"/>
  <c r="AF33" i="53"/>
  <c r="AF68" i="53"/>
  <c r="AG38" i="53"/>
  <c r="AF23" i="53"/>
  <c r="AG26" i="53"/>
  <c r="AF40" i="53"/>
  <c r="AF58" i="53"/>
  <c r="AF78" i="53"/>
  <c r="AF85" i="53"/>
  <c r="AF92" i="53"/>
  <c r="AF47" i="53"/>
  <c r="AF69" i="53"/>
  <c r="AF24" i="53"/>
  <c r="AF86" i="53"/>
  <c r="AF31" i="53"/>
  <c r="AF70" i="53"/>
  <c r="AF79" i="53"/>
  <c r="AG113" i="53"/>
  <c r="AH57" i="53" l="1"/>
  <c r="AH85" i="53"/>
  <c r="AW119" i="53"/>
  <c r="AH45" i="53"/>
  <c r="AH101" i="53"/>
  <c r="AH69" i="53"/>
  <c r="AH26" i="53"/>
  <c r="AH47" i="53"/>
  <c r="AH39" i="53"/>
  <c r="AH34" i="53"/>
  <c r="AH61" i="53"/>
  <c r="AH23" i="53"/>
  <c r="AV123" i="53"/>
  <c r="AV121" i="53"/>
  <c r="AV119" i="53"/>
  <c r="AH79" i="53"/>
  <c r="AH63" i="53"/>
  <c r="AH37" i="53"/>
  <c r="AH48" i="53"/>
  <c r="AH84" i="53"/>
  <c r="AH68" i="53"/>
  <c r="AH59" i="53"/>
  <c r="AH52" i="53"/>
  <c r="AH55" i="53"/>
  <c r="AH29" i="53"/>
  <c r="AH22" i="53"/>
  <c r="AH88" i="53"/>
  <c r="AH50" i="53"/>
  <c r="AH113" i="53"/>
  <c r="AH25" i="53"/>
  <c r="AH73" i="53"/>
  <c r="AH95" i="53"/>
  <c r="AH24" i="53"/>
  <c r="AH94" i="53"/>
  <c r="AH89" i="53"/>
  <c r="AH90" i="53"/>
  <c r="AH51" i="53"/>
  <c r="AH78" i="53"/>
  <c r="AH77" i="53"/>
  <c r="AG96" i="53"/>
  <c r="AG121" i="53" s="1"/>
  <c r="AH35" i="53"/>
  <c r="AH81" i="53"/>
  <c r="AH58" i="53"/>
  <c r="AH60" i="53"/>
  <c r="AH99" i="53"/>
  <c r="AH92" i="53"/>
  <c r="AH91" i="53"/>
  <c r="AH82" i="53"/>
  <c r="AH53" i="53"/>
  <c r="AH100" i="53"/>
  <c r="AH71" i="53"/>
  <c r="AH33" i="53"/>
  <c r="AH31" i="53"/>
  <c r="AH40" i="53"/>
  <c r="AX96" i="53"/>
  <c r="AX121" i="53" s="1"/>
  <c r="AH41" i="53"/>
  <c r="AH54" i="53"/>
  <c r="AH86" i="53"/>
  <c r="AH38" i="53"/>
  <c r="AH93" i="53"/>
  <c r="AH44" i="53"/>
  <c r="AH70" i="53"/>
  <c r="AG62" i="53"/>
  <c r="AG64" i="53" s="1"/>
  <c r="AH46" i="53"/>
  <c r="AW97" i="53"/>
  <c r="AW102" i="53" s="1"/>
  <c r="AH72" i="53"/>
  <c r="AV97" i="53"/>
  <c r="AX74" i="53"/>
  <c r="AX123" i="53" s="1"/>
  <c r="AX62" i="53"/>
  <c r="AX64" i="53" s="1"/>
  <c r="AH30" i="53"/>
  <c r="AG74" i="53"/>
  <c r="AG123" i="53" s="1"/>
  <c r="AH76" i="53"/>
  <c r="AH36" i="53"/>
  <c r="AF62" i="53"/>
  <c r="AF64" i="53" s="1"/>
  <c r="AF17" i="53"/>
  <c r="AF113" i="53"/>
  <c r="AH42" i="53"/>
  <c r="AF96" i="53"/>
  <c r="AH17" i="53"/>
  <c r="AF74" i="53"/>
  <c r="AH67" i="53"/>
  <c r="AG119" i="53" l="1"/>
  <c r="AX119" i="53"/>
  <c r="AW103" i="53"/>
  <c r="AW117" i="53" s="1"/>
  <c r="AV102" i="53"/>
  <c r="AV103" i="53" s="1"/>
  <c r="AF119" i="53"/>
  <c r="AF123" i="53"/>
  <c r="AF121" i="53"/>
  <c r="AH96" i="53"/>
  <c r="AH121" i="53" s="1"/>
  <c r="AH62" i="53"/>
  <c r="AH64" i="53" s="1"/>
  <c r="AG97" i="53"/>
  <c r="AX97" i="53"/>
  <c r="AX102" i="53" s="1"/>
  <c r="AH74" i="53"/>
  <c r="AH123" i="53" s="1"/>
  <c r="AF97" i="53"/>
  <c r="AF102" i="53" s="1"/>
  <c r="AV115" i="53" l="1"/>
  <c r="AV117" i="53"/>
  <c r="AX103" i="53"/>
  <c r="AX115" i="53" s="1"/>
  <c r="AG102" i="53"/>
  <c r="AG103" i="53" s="1"/>
  <c r="AF103" i="53"/>
  <c r="AW115" i="53"/>
  <c r="AH119" i="53"/>
  <c r="AH97" i="53"/>
  <c r="AF117" i="53" l="1"/>
  <c r="AX117" i="53"/>
  <c r="AG117" i="53"/>
  <c r="AG115" i="53"/>
  <c r="AF115" i="53"/>
  <c r="AH102" i="53"/>
  <c r="AH103" i="53" s="1"/>
  <c r="CO56" i="53"/>
  <c r="CM56" i="53"/>
  <c r="CI56" i="53"/>
  <c r="CG56" i="53"/>
  <c r="CU9" i="53"/>
  <c r="CN10" i="53"/>
  <c r="CL10" i="53"/>
  <c r="AH117" i="53" l="1"/>
  <c r="AH115" i="53"/>
  <c r="CL62" i="53"/>
  <c r="CL64" i="53" s="1"/>
  <c r="CM64" i="53" s="1"/>
  <c r="CJ101" i="53"/>
  <c r="CT101" i="53" s="1"/>
  <c r="CI23" i="53"/>
  <c r="CI25" i="53"/>
  <c r="CI27" i="53"/>
  <c r="CI58" i="53"/>
  <c r="CI60" i="53"/>
  <c r="CI70" i="53"/>
  <c r="CI76" i="53"/>
  <c r="CI78" i="53"/>
  <c r="CI84" i="53"/>
  <c r="CI30" i="53"/>
  <c r="CI32" i="53"/>
  <c r="CI46" i="53"/>
  <c r="CI59" i="53"/>
  <c r="CI67" i="53"/>
  <c r="CI69" i="53"/>
  <c r="CI85" i="53"/>
  <c r="CI87" i="53"/>
  <c r="CP22" i="53"/>
  <c r="CU22" i="53" s="1"/>
  <c r="CP50" i="53"/>
  <c r="CU50" i="53" s="1"/>
  <c r="CP52" i="53"/>
  <c r="CU52" i="53" s="1"/>
  <c r="CN113" i="53"/>
  <c r="CJ106" i="53"/>
  <c r="CT106" i="53" s="1"/>
  <c r="CM99" i="53"/>
  <c r="CM90" i="53"/>
  <c r="CM82" i="53"/>
  <c r="CM73" i="53"/>
  <c r="CM63" i="53"/>
  <c r="CM54" i="53"/>
  <c r="CM46" i="53"/>
  <c r="CM38" i="53"/>
  <c r="CM30" i="53"/>
  <c r="CM22" i="53"/>
  <c r="CM55" i="53"/>
  <c r="CM89" i="53"/>
  <c r="CM81" i="53"/>
  <c r="CM72" i="53"/>
  <c r="CM53" i="53"/>
  <c r="CM45" i="53"/>
  <c r="CM37" i="53"/>
  <c r="CM29" i="53"/>
  <c r="CM21" i="53"/>
  <c r="CM39" i="53"/>
  <c r="CM88" i="53"/>
  <c r="CM80" i="53"/>
  <c r="CM71" i="53"/>
  <c r="CM61" i="53"/>
  <c r="CM52" i="53"/>
  <c r="CM44" i="53"/>
  <c r="CM36" i="53"/>
  <c r="CM28" i="53"/>
  <c r="CM47" i="53"/>
  <c r="CM95" i="53"/>
  <c r="CM87" i="53"/>
  <c r="CM79" i="53"/>
  <c r="CM70" i="53"/>
  <c r="CM60" i="53"/>
  <c r="CM51" i="53"/>
  <c r="CM43" i="53"/>
  <c r="CM35" i="53"/>
  <c r="CM27" i="53"/>
  <c r="CM94" i="53"/>
  <c r="CM86" i="53"/>
  <c r="CM78" i="53"/>
  <c r="CM69" i="53"/>
  <c r="CM59" i="53"/>
  <c r="CM50" i="53"/>
  <c r="CM42" i="53"/>
  <c r="CM34" i="53"/>
  <c r="CM26" i="53"/>
  <c r="CM100" i="53"/>
  <c r="CM23" i="53"/>
  <c r="CM93" i="53"/>
  <c r="CM85" i="53"/>
  <c r="CM77" i="53"/>
  <c r="CM68" i="53"/>
  <c r="CM58" i="53"/>
  <c r="CM49" i="53"/>
  <c r="CM41" i="53"/>
  <c r="CM33" i="53"/>
  <c r="CM25" i="53"/>
  <c r="CM91" i="53"/>
  <c r="CM101" i="53"/>
  <c r="CM92" i="53"/>
  <c r="CM84" i="53"/>
  <c r="CM76" i="53"/>
  <c r="CM67" i="53"/>
  <c r="CM57" i="53"/>
  <c r="CM48" i="53"/>
  <c r="CM40" i="53"/>
  <c r="CM32" i="53"/>
  <c r="CM24" i="53"/>
  <c r="CM83" i="53"/>
  <c r="CM31" i="53"/>
  <c r="CO101" i="53"/>
  <c r="CO92" i="53"/>
  <c r="CO84" i="53"/>
  <c r="CO76" i="53"/>
  <c r="CO67" i="53"/>
  <c r="CO57" i="53"/>
  <c r="CO48" i="53"/>
  <c r="CO40" i="53"/>
  <c r="CO32" i="53"/>
  <c r="CO24" i="53"/>
  <c r="CO100" i="53"/>
  <c r="CO91" i="53"/>
  <c r="CO83" i="53"/>
  <c r="CO55" i="53"/>
  <c r="CO47" i="53"/>
  <c r="CO39" i="53"/>
  <c r="CO31" i="53"/>
  <c r="CO23" i="53"/>
  <c r="CO99" i="53"/>
  <c r="CO90" i="53"/>
  <c r="CO82" i="53"/>
  <c r="CO73" i="53"/>
  <c r="CO63" i="53"/>
  <c r="CO54" i="53"/>
  <c r="CO46" i="53"/>
  <c r="CO38" i="53"/>
  <c r="CO30" i="53"/>
  <c r="CO22" i="53"/>
  <c r="CO89" i="53"/>
  <c r="CO81" i="53"/>
  <c r="CO72" i="53"/>
  <c r="CO53" i="53"/>
  <c r="CO45" i="53"/>
  <c r="CO37" i="53"/>
  <c r="CO29" i="53"/>
  <c r="CO21" i="53"/>
  <c r="CO88" i="53"/>
  <c r="CO80" i="53"/>
  <c r="CO71" i="53"/>
  <c r="CO61" i="53"/>
  <c r="CO52" i="53"/>
  <c r="CO44" i="53"/>
  <c r="CO36" i="53"/>
  <c r="CO28" i="53"/>
  <c r="CO85" i="53"/>
  <c r="CO68" i="53"/>
  <c r="CO41" i="53"/>
  <c r="CO95" i="53"/>
  <c r="CO87" i="53"/>
  <c r="CO79" i="53"/>
  <c r="CO70" i="53"/>
  <c r="CO60" i="53"/>
  <c r="CO51" i="53"/>
  <c r="CO43" i="53"/>
  <c r="CO35" i="53"/>
  <c r="CO27" i="53"/>
  <c r="CO77" i="53"/>
  <c r="CO49" i="53"/>
  <c r="CO33" i="53"/>
  <c r="CO94" i="53"/>
  <c r="CO86" i="53"/>
  <c r="CO78" i="53"/>
  <c r="CO69" i="53"/>
  <c r="CO59" i="53"/>
  <c r="CO50" i="53"/>
  <c r="CO42" i="53"/>
  <c r="CO34" i="53"/>
  <c r="CO26" i="53"/>
  <c r="CO93" i="53"/>
  <c r="CO58" i="53"/>
  <c r="CO25" i="53"/>
  <c r="CL113" i="53"/>
  <c r="CP106" i="53"/>
  <c r="CU106" i="53" s="1"/>
  <c r="CP26" i="53"/>
  <c r="CU26" i="53" s="1"/>
  <c r="CP112" i="53"/>
  <c r="CQ56" i="53" s="1"/>
  <c r="CP107" i="53"/>
  <c r="CU107" i="53" s="1"/>
  <c r="CP78" i="53"/>
  <c r="CU78" i="53" s="1"/>
  <c r="CP80" i="53"/>
  <c r="CU80" i="53" s="1"/>
  <c r="CP86" i="53"/>
  <c r="CU86" i="53" s="1"/>
  <c r="CP88" i="53"/>
  <c r="CU88" i="53" s="1"/>
  <c r="CP23" i="53"/>
  <c r="CU23" i="53" s="1"/>
  <c r="CP25" i="53"/>
  <c r="CU25" i="53" s="1"/>
  <c r="CP27" i="53"/>
  <c r="CU27" i="53" s="1"/>
  <c r="CP29" i="53"/>
  <c r="CU29" i="53" s="1"/>
  <c r="CP43" i="53"/>
  <c r="CU43" i="53" s="1"/>
  <c r="CP51" i="53"/>
  <c r="CU51" i="53" s="1"/>
  <c r="CP55" i="53"/>
  <c r="CU55" i="53" s="1"/>
  <c r="CP101" i="53"/>
  <c r="CU101" i="53" s="1"/>
  <c r="CP77" i="53"/>
  <c r="CU77" i="53" s="1"/>
  <c r="CP85" i="53"/>
  <c r="CU85" i="53" s="1"/>
  <c r="CP91" i="53"/>
  <c r="CU91" i="53" s="1"/>
  <c r="CP38" i="53"/>
  <c r="CU38" i="53" s="1"/>
  <c r="CP57" i="53"/>
  <c r="CU57" i="53" s="1"/>
  <c r="CP31" i="53"/>
  <c r="CU31" i="53" s="1"/>
  <c r="CP37" i="53"/>
  <c r="CU37" i="53" s="1"/>
  <c r="CP47" i="53"/>
  <c r="CU47" i="53" s="1"/>
  <c r="CP53" i="53"/>
  <c r="CU53" i="53" s="1"/>
  <c r="CP58" i="53"/>
  <c r="CU58" i="53" s="1"/>
  <c r="CP14" i="53"/>
  <c r="CU14" i="53" s="1"/>
  <c r="CP13" i="53"/>
  <c r="CU13" i="53" s="1"/>
  <c r="CG39" i="53"/>
  <c r="CJ107" i="53"/>
  <c r="CT107" i="53" s="1"/>
  <c r="CJ111" i="53"/>
  <c r="CT111" i="53" s="1"/>
  <c r="CJ72" i="53"/>
  <c r="CI92" i="53"/>
  <c r="CJ112" i="53"/>
  <c r="CJ100" i="53"/>
  <c r="CJ31" i="53"/>
  <c r="CT31" i="53" s="1"/>
  <c r="CJ33" i="53"/>
  <c r="CT33" i="53" s="1"/>
  <c r="CJ43" i="53"/>
  <c r="CT43" i="53" s="1"/>
  <c r="CJ49" i="53"/>
  <c r="CT49" i="53" s="1"/>
  <c r="CJ60" i="53"/>
  <c r="CJ32" i="53"/>
  <c r="CT32" i="53" s="1"/>
  <c r="CJ25" i="53"/>
  <c r="CT25" i="53" s="1"/>
  <c r="CJ55" i="53"/>
  <c r="CT55" i="53" s="1"/>
  <c r="CJ68" i="53"/>
  <c r="CJ70" i="53"/>
  <c r="CJ108" i="53"/>
  <c r="CT108" i="53" s="1"/>
  <c r="CI101" i="53"/>
  <c r="CG90" i="53"/>
  <c r="CG99" i="53"/>
  <c r="CJ24" i="53"/>
  <c r="CT24" i="53" s="1"/>
  <c r="CG67" i="53"/>
  <c r="CJ85" i="53"/>
  <c r="CJ95" i="53"/>
  <c r="CG100" i="53"/>
  <c r="CP11" i="53"/>
  <c r="CU11" i="53" s="1"/>
  <c r="CP95" i="53"/>
  <c r="CU95" i="53" s="1"/>
  <c r="CP100" i="53"/>
  <c r="CU100" i="53" s="1"/>
  <c r="CP28" i="53"/>
  <c r="CU28" i="53" s="1"/>
  <c r="CP63" i="53"/>
  <c r="CU63" i="53" s="1"/>
  <c r="CP32" i="53"/>
  <c r="CU32" i="53" s="1"/>
  <c r="CP36" i="53"/>
  <c r="CU36" i="53" s="1"/>
  <c r="CP68" i="53"/>
  <c r="CU68" i="53" s="1"/>
  <c r="CP70" i="53"/>
  <c r="CU70" i="53" s="1"/>
  <c r="CP44" i="53"/>
  <c r="CU44" i="53" s="1"/>
  <c r="CP46" i="53"/>
  <c r="CU46" i="53" s="1"/>
  <c r="CP99" i="53"/>
  <c r="CU99" i="53" s="1"/>
  <c r="CP61" i="53"/>
  <c r="CU61" i="53" s="1"/>
  <c r="CP21" i="53"/>
  <c r="CU21" i="53" s="1"/>
  <c r="CP35" i="53"/>
  <c r="CU35" i="53" s="1"/>
  <c r="CP71" i="53"/>
  <c r="CU71" i="53" s="1"/>
  <c r="CP111" i="53"/>
  <c r="CU111" i="53" s="1"/>
  <c r="CP45" i="53"/>
  <c r="CU45" i="53" s="1"/>
  <c r="CP79" i="53"/>
  <c r="CU79" i="53" s="1"/>
  <c r="CP81" i="53"/>
  <c r="CU81" i="53" s="1"/>
  <c r="CP83" i="53"/>
  <c r="CU83" i="53" s="1"/>
  <c r="CP39" i="53"/>
  <c r="CU39" i="53" s="1"/>
  <c r="CP41" i="53"/>
  <c r="CU41" i="53" s="1"/>
  <c r="CP54" i="53"/>
  <c r="CU54" i="53" s="1"/>
  <c r="CP87" i="53"/>
  <c r="CU87" i="53" s="1"/>
  <c r="CP92" i="53"/>
  <c r="CU92" i="53" s="1"/>
  <c r="CP16" i="53"/>
  <c r="CU16" i="53" s="1"/>
  <c r="CP59" i="53"/>
  <c r="CU59" i="53" s="1"/>
  <c r="CP72" i="53"/>
  <c r="CU72" i="53" s="1"/>
  <c r="CP89" i="53"/>
  <c r="CU89" i="53" s="1"/>
  <c r="CP48" i="53"/>
  <c r="CU48" i="53" s="1"/>
  <c r="CP108" i="53"/>
  <c r="CU108" i="53" s="1"/>
  <c r="CP40" i="53"/>
  <c r="CU40" i="53" s="1"/>
  <c r="CP49" i="53"/>
  <c r="CU49" i="53" s="1"/>
  <c r="CP82" i="53"/>
  <c r="CU82" i="53" s="1"/>
  <c r="CP93" i="53"/>
  <c r="CU93" i="53" s="1"/>
  <c r="CP24" i="53"/>
  <c r="CU24" i="53" s="1"/>
  <c r="CU10" i="53"/>
  <c r="CP15" i="53"/>
  <c r="CU15" i="53" s="1"/>
  <c r="CP30" i="53"/>
  <c r="CU30" i="53" s="1"/>
  <c r="CP60" i="53"/>
  <c r="CU60" i="53" s="1"/>
  <c r="CP73" i="53"/>
  <c r="CU73" i="53" s="1"/>
  <c r="CP84" i="53"/>
  <c r="CU84" i="53" s="1"/>
  <c r="CP90" i="53"/>
  <c r="CU90" i="53" s="1"/>
  <c r="CG82" i="53"/>
  <c r="CG29" i="53"/>
  <c r="CI34" i="53"/>
  <c r="CI36" i="53"/>
  <c r="CI39" i="53"/>
  <c r="CI48" i="53"/>
  <c r="CI50" i="53"/>
  <c r="CI52" i="53"/>
  <c r="CI71" i="53"/>
  <c r="CG84" i="53"/>
  <c r="CI89" i="53"/>
  <c r="CG91" i="53"/>
  <c r="CI94" i="53"/>
  <c r="CG89" i="53"/>
  <c r="CI29" i="53"/>
  <c r="CG38" i="53"/>
  <c r="CI41" i="53"/>
  <c r="CI43" i="53"/>
  <c r="CI45" i="53"/>
  <c r="CG47" i="53"/>
  <c r="CG54" i="53"/>
  <c r="CG63" i="53"/>
  <c r="CG73" i="53"/>
  <c r="CG77" i="53"/>
  <c r="CI22" i="53"/>
  <c r="CI31" i="53"/>
  <c r="CI38" i="53"/>
  <c r="CI47" i="53"/>
  <c r="CI54" i="53"/>
  <c r="CI77" i="53"/>
  <c r="CJ86" i="53"/>
  <c r="CG48" i="53"/>
  <c r="CF113" i="53"/>
  <c r="CI24" i="53"/>
  <c r="CI26" i="53"/>
  <c r="CG40" i="53"/>
  <c r="CI57" i="53"/>
  <c r="CI68" i="53"/>
  <c r="CI79" i="53"/>
  <c r="CG81" i="53"/>
  <c r="CG83" i="53"/>
  <c r="CJ84" i="53"/>
  <c r="CI86" i="53"/>
  <c r="CI88" i="53"/>
  <c r="CI93" i="53"/>
  <c r="CH113" i="53"/>
  <c r="CG21" i="53"/>
  <c r="CI28" i="53"/>
  <c r="CI33" i="53"/>
  <c r="CI35" i="53"/>
  <c r="CG37" i="53"/>
  <c r="CI40" i="53"/>
  <c r="CI49" i="53"/>
  <c r="CI51" i="53"/>
  <c r="CG72" i="53"/>
  <c r="CI81" i="53"/>
  <c r="CI95" i="53"/>
  <c r="CJ23" i="53"/>
  <c r="CT23" i="53" s="1"/>
  <c r="CJ30" i="53"/>
  <c r="CT30" i="53" s="1"/>
  <c r="CI37" i="53"/>
  <c r="CI42" i="53"/>
  <c r="CI44" i="53"/>
  <c r="CI53" i="53"/>
  <c r="CG55" i="53"/>
  <c r="CI61" i="53"/>
  <c r="CI72" i="53"/>
  <c r="CG24" i="53"/>
  <c r="CG31" i="53"/>
  <c r="CJ46" i="53"/>
  <c r="CT46" i="53" s="1"/>
  <c r="CG49" i="53"/>
  <c r="CJ41" i="53"/>
  <c r="CT41" i="53" s="1"/>
  <c r="CJ57" i="53"/>
  <c r="CG41" i="53"/>
  <c r="CJ53" i="53"/>
  <c r="CT53" i="53" s="1"/>
  <c r="CJ48" i="53"/>
  <c r="CT48" i="53" s="1"/>
  <c r="CJ58" i="53"/>
  <c r="CJ34" i="53"/>
  <c r="CT34" i="53" s="1"/>
  <c r="CJ39" i="53"/>
  <c r="CT39" i="53" s="1"/>
  <c r="CG58" i="53"/>
  <c r="CJ76" i="53"/>
  <c r="CJ81" i="53"/>
  <c r="CJ83" i="53"/>
  <c r="CJ91" i="53"/>
  <c r="CJ93" i="53"/>
  <c r="CJ92" i="53"/>
  <c r="CG76" i="53"/>
  <c r="CG92" i="53"/>
  <c r="CH96" i="53"/>
  <c r="CJ79" i="53"/>
  <c r="CJ89" i="53"/>
  <c r="CG85" i="53"/>
  <c r="CG93" i="53"/>
  <c r="CJ78" i="53"/>
  <c r="CJ77" i="53"/>
  <c r="CJ87" i="53"/>
  <c r="CJ94" i="53"/>
  <c r="CF74" i="53"/>
  <c r="CG68" i="53"/>
  <c r="CJ67" i="53"/>
  <c r="CT67" i="53" s="1"/>
  <c r="CJ69" i="53"/>
  <c r="CJ26" i="53"/>
  <c r="CT26" i="53" s="1"/>
  <c r="CG46" i="53"/>
  <c r="CJ47" i="53"/>
  <c r="CT47" i="53" s="1"/>
  <c r="CG25" i="53"/>
  <c r="CG32" i="53"/>
  <c r="CG33" i="53"/>
  <c r="CJ40" i="53"/>
  <c r="CT40" i="53" s="1"/>
  <c r="CJ45" i="53"/>
  <c r="CT45" i="53" s="1"/>
  <c r="CG57" i="53"/>
  <c r="CH62" i="53"/>
  <c r="CI62" i="53" s="1"/>
  <c r="CG23" i="53"/>
  <c r="CG30" i="53"/>
  <c r="CJ22" i="53"/>
  <c r="CT22" i="53" s="1"/>
  <c r="CJ51" i="53"/>
  <c r="CT51" i="53" s="1"/>
  <c r="CJ15" i="53"/>
  <c r="CT15" i="53" s="1"/>
  <c r="CJ14" i="53"/>
  <c r="CT14" i="53" s="1"/>
  <c r="CJ11" i="53"/>
  <c r="CT11" i="53" s="1"/>
  <c r="CH17" i="53"/>
  <c r="CJ16" i="53"/>
  <c r="CT16" i="53" s="1"/>
  <c r="CJ13" i="53"/>
  <c r="CT13" i="53" s="1"/>
  <c r="CJ9" i="53"/>
  <c r="CT9" i="53" s="1"/>
  <c r="CV9" i="53" s="1"/>
  <c r="CI21" i="53"/>
  <c r="CG34" i="53"/>
  <c r="CJ21" i="53"/>
  <c r="CT21" i="53" s="1"/>
  <c r="CG22" i="53"/>
  <c r="CJ38" i="53"/>
  <c r="CT38" i="53" s="1"/>
  <c r="CP42" i="53"/>
  <c r="CU42" i="53" s="1"/>
  <c r="CG44" i="53"/>
  <c r="CJ44" i="53"/>
  <c r="CT44" i="53" s="1"/>
  <c r="CJ50" i="53"/>
  <c r="CT50" i="53" s="1"/>
  <c r="CG50" i="53"/>
  <c r="CH74" i="53"/>
  <c r="CJ35" i="53"/>
  <c r="CT35" i="53" s="1"/>
  <c r="CG35" i="53"/>
  <c r="CF17" i="53"/>
  <c r="CL74" i="53"/>
  <c r="CM74" i="53" s="1"/>
  <c r="CJ73" i="53"/>
  <c r="CI73" i="53"/>
  <c r="CJ99" i="53"/>
  <c r="CI99" i="53"/>
  <c r="CN62" i="53"/>
  <c r="CN64" i="53" s="1"/>
  <c r="CO64" i="53" s="1"/>
  <c r="CG28" i="53"/>
  <c r="CJ28" i="53"/>
  <c r="CT28" i="53" s="1"/>
  <c r="CP33" i="53"/>
  <c r="CU33" i="53" s="1"/>
  <c r="CP34" i="53"/>
  <c r="CU34" i="53" s="1"/>
  <c r="CJ54" i="53"/>
  <c r="CT54" i="53" s="1"/>
  <c r="CN74" i="53"/>
  <c r="CO74" i="53" s="1"/>
  <c r="CJ90" i="53"/>
  <c r="CI90" i="53"/>
  <c r="CG80" i="53"/>
  <c r="CJ80" i="53"/>
  <c r="CN17" i="53"/>
  <c r="CJ37" i="53"/>
  <c r="CT37" i="53" s="1"/>
  <c r="CJ63" i="53"/>
  <c r="CI63" i="53"/>
  <c r="CJ27" i="53"/>
  <c r="CT27" i="53" s="1"/>
  <c r="CG27" i="53"/>
  <c r="CG52" i="53"/>
  <c r="CJ52" i="53"/>
  <c r="CT52" i="53" s="1"/>
  <c r="CJ59" i="53"/>
  <c r="CG59" i="53"/>
  <c r="CL96" i="53"/>
  <c r="CM96" i="53" s="1"/>
  <c r="CJ82" i="53"/>
  <c r="CI82" i="53"/>
  <c r="CG61" i="53"/>
  <c r="CJ61" i="53"/>
  <c r="CF62" i="53"/>
  <c r="CG26" i="53"/>
  <c r="CJ29" i="53"/>
  <c r="CT29" i="53" s="1"/>
  <c r="CG71" i="53"/>
  <c r="CJ71" i="53"/>
  <c r="CN96" i="53"/>
  <c r="CO96" i="53" s="1"/>
  <c r="CF96" i="53"/>
  <c r="CL17" i="53"/>
  <c r="CJ10" i="53"/>
  <c r="CG36" i="53"/>
  <c r="CJ36" i="53"/>
  <c r="CT36" i="53" s="1"/>
  <c r="CJ42" i="53"/>
  <c r="CT42" i="53" s="1"/>
  <c r="CG42" i="53"/>
  <c r="CP69" i="53"/>
  <c r="CU69" i="53" s="1"/>
  <c r="CG88" i="53"/>
  <c r="CJ88" i="53"/>
  <c r="CP94" i="53"/>
  <c r="CU94" i="53" s="1"/>
  <c r="CP67" i="53"/>
  <c r="CG69" i="53"/>
  <c r="CP76" i="53"/>
  <c r="CG78" i="53"/>
  <c r="CI80" i="53"/>
  <c r="CG86" i="53"/>
  <c r="CG94" i="53"/>
  <c r="CG45" i="53"/>
  <c r="CG53" i="53"/>
  <c r="CI55" i="53"/>
  <c r="CI83" i="53"/>
  <c r="CI91" i="53"/>
  <c r="CI100" i="53"/>
  <c r="CG101" i="53"/>
  <c r="CG43" i="53"/>
  <c r="CG51" i="53"/>
  <c r="CG60" i="53"/>
  <c r="CG70" i="53"/>
  <c r="CG79" i="53"/>
  <c r="CG87" i="53"/>
  <c r="CG95" i="53"/>
  <c r="CT112" i="53" l="1"/>
  <c r="CK56" i="53"/>
  <c r="CO17" i="53"/>
  <c r="CN123" i="53"/>
  <c r="CN121" i="53"/>
  <c r="CN119" i="53"/>
  <c r="CM17" i="53"/>
  <c r="CL121" i="53"/>
  <c r="CL119" i="53"/>
  <c r="CL123" i="53"/>
  <c r="CI17" i="53"/>
  <c r="CH123" i="53"/>
  <c r="CH121" i="53"/>
  <c r="CF123" i="53"/>
  <c r="CF121" i="53"/>
  <c r="CT10" i="53"/>
  <c r="CV106" i="53"/>
  <c r="CO62" i="53"/>
  <c r="CM62" i="53"/>
  <c r="CG74" i="53"/>
  <c r="CV107" i="53"/>
  <c r="CU112" i="53"/>
  <c r="CQ94" i="53"/>
  <c r="CQ86" i="53"/>
  <c r="CQ78" i="53"/>
  <c r="CQ69" i="53"/>
  <c r="CQ59" i="53"/>
  <c r="CQ50" i="53"/>
  <c r="CQ42" i="53"/>
  <c r="CQ34" i="53"/>
  <c r="CQ26" i="53"/>
  <c r="CQ60" i="53"/>
  <c r="CQ93" i="53"/>
  <c r="CQ85" i="53"/>
  <c r="CQ77" i="53"/>
  <c r="CQ68" i="53"/>
  <c r="CQ58" i="53"/>
  <c r="CQ49" i="53"/>
  <c r="CQ41" i="53"/>
  <c r="CQ33" i="53"/>
  <c r="CQ25" i="53"/>
  <c r="CQ51" i="53"/>
  <c r="CQ101" i="53"/>
  <c r="CQ92" i="53"/>
  <c r="CQ84" i="53"/>
  <c r="CQ76" i="53"/>
  <c r="CQ67" i="53"/>
  <c r="CQ57" i="53"/>
  <c r="CQ48" i="53"/>
  <c r="CQ40" i="53"/>
  <c r="CQ32" i="53"/>
  <c r="CQ24" i="53"/>
  <c r="CQ43" i="53"/>
  <c r="CQ100" i="53"/>
  <c r="CQ91" i="53"/>
  <c r="CQ83" i="53"/>
  <c r="CQ55" i="53"/>
  <c r="CQ47" i="53"/>
  <c r="CQ39" i="53"/>
  <c r="CQ31" i="53"/>
  <c r="CQ23" i="53"/>
  <c r="CQ79" i="53"/>
  <c r="CQ99" i="53"/>
  <c r="CQ90" i="53"/>
  <c r="CQ82" i="53"/>
  <c r="CQ73" i="53"/>
  <c r="CQ63" i="53"/>
  <c r="CQ54" i="53"/>
  <c r="CQ46" i="53"/>
  <c r="CQ38" i="53"/>
  <c r="CQ30" i="53"/>
  <c r="CQ22" i="53"/>
  <c r="CQ70" i="53"/>
  <c r="CQ27" i="53"/>
  <c r="CQ89" i="53"/>
  <c r="CQ81" i="53"/>
  <c r="CQ72" i="53"/>
  <c r="CQ53" i="53"/>
  <c r="CQ45" i="53"/>
  <c r="CQ37" i="53"/>
  <c r="CQ29" i="53"/>
  <c r="CQ21" i="53"/>
  <c r="CQ87" i="53"/>
  <c r="CQ35" i="53"/>
  <c r="CQ88" i="53"/>
  <c r="CQ80" i="53"/>
  <c r="CQ71" i="53"/>
  <c r="CQ61" i="53"/>
  <c r="CQ52" i="53"/>
  <c r="CQ44" i="53"/>
  <c r="CQ36" i="53"/>
  <c r="CQ28" i="53"/>
  <c r="CQ95" i="53"/>
  <c r="CV13" i="53"/>
  <c r="CV14" i="53"/>
  <c r="CV35" i="53"/>
  <c r="CK35" i="53"/>
  <c r="CT81" i="53"/>
  <c r="CV81" i="53" s="1"/>
  <c r="CK81" i="53"/>
  <c r="CV49" i="53"/>
  <c r="CK49" i="53"/>
  <c r="CV42" i="53"/>
  <c r="CK42" i="53"/>
  <c r="CT71" i="53"/>
  <c r="CV71" i="53" s="1"/>
  <c r="CK71" i="53"/>
  <c r="CV27" i="53"/>
  <c r="CK27" i="53"/>
  <c r="CT90" i="53"/>
  <c r="CV90" i="53" s="1"/>
  <c r="CK90" i="53"/>
  <c r="CJ74" i="53"/>
  <c r="CV21" i="53"/>
  <c r="CK21" i="53"/>
  <c r="CT94" i="53"/>
  <c r="CV94" i="53" s="1"/>
  <c r="CK94" i="53"/>
  <c r="CT76" i="53"/>
  <c r="CK76" i="53"/>
  <c r="CT57" i="53"/>
  <c r="CV57" i="53" s="1"/>
  <c r="CK57" i="53"/>
  <c r="CV43" i="53"/>
  <c r="CK43" i="53"/>
  <c r="CV22" i="53"/>
  <c r="CK22" i="53"/>
  <c r="CV36" i="53"/>
  <c r="CK36" i="53"/>
  <c r="CT82" i="53"/>
  <c r="CV82" i="53" s="1"/>
  <c r="CK82" i="53"/>
  <c r="CT99" i="53"/>
  <c r="CV99" i="53" s="1"/>
  <c r="CK99" i="53"/>
  <c r="CV47" i="53"/>
  <c r="CK47" i="53"/>
  <c r="CT87" i="53"/>
  <c r="CV87" i="53" s="1"/>
  <c r="CK87" i="53"/>
  <c r="CV41" i="53"/>
  <c r="CK41" i="53"/>
  <c r="CT86" i="53"/>
  <c r="CV86" i="53" s="1"/>
  <c r="CK86" i="53"/>
  <c r="CT95" i="53"/>
  <c r="CV95" i="53" s="1"/>
  <c r="CK95" i="53"/>
  <c r="CT70" i="53"/>
  <c r="CV70" i="53" s="1"/>
  <c r="CK70" i="53"/>
  <c r="CV33" i="53"/>
  <c r="CK33" i="53"/>
  <c r="CT79" i="53"/>
  <c r="CV79" i="53" s="1"/>
  <c r="CK79" i="53"/>
  <c r="CT63" i="53"/>
  <c r="CV63" i="53" s="1"/>
  <c r="CK63" i="53"/>
  <c r="CV54" i="53"/>
  <c r="CK54" i="53"/>
  <c r="CV50" i="53"/>
  <c r="CK50" i="53"/>
  <c r="CT77" i="53"/>
  <c r="CV77" i="53" s="1"/>
  <c r="CK77" i="53"/>
  <c r="CV39" i="53"/>
  <c r="CK39" i="53"/>
  <c r="CT85" i="53"/>
  <c r="CV85" i="53" s="1"/>
  <c r="CK85" i="53"/>
  <c r="CT68" i="53"/>
  <c r="CV68" i="53" s="1"/>
  <c r="CK68" i="53"/>
  <c r="CV31" i="53"/>
  <c r="CK31" i="53"/>
  <c r="CV26" i="53"/>
  <c r="CK26" i="53"/>
  <c r="CT78" i="53"/>
  <c r="CV78" i="53" s="1"/>
  <c r="CK78" i="53"/>
  <c r="CT92" i="53"/>
  <c r="CV92" i="53" s="1"/>
  <c r="CK92" i="53"/>
  <c r="CV34" i="53"/>
  <c r="CK34" i="53"/>
  <c r="CV46" i="53"/>
  <c r="CK46" i="53"/>
  <c r="CV55" i="53"/>
  <c r="CK55" i="53"/>
  <c r="CT100" i="53"/>
  <c r="CK100" i="53"/>
  <c r="CV29" i="53"/>
  <c r="CK29" i="53"/>
  <c r="CV37" i="53"/>
  <c r="CK37" i="53"/>
  <c r="CT73" i="53"/>
  <c r="CV73" i="53" s="1"/>
  <c r="CK73" i="53"/>
  <c r="CV44" i="53"/>
  <c r="CK44" i="53"/>
  <c r="CT88" i="53"/>
  <c r="CV88" i="53" s="1"/>
  <c r="CK88" i="53"/>
  <c r="CT59" i="53"/>
  <c r="CV59" i="53" s="1"/>
  <c r="CK59" i="53"/>
  <c r="CV45" i="53"/>
  <c r="CK45" i="53"/>
  <c r="CT69" i="53"/>
  <c r="CV69" i="53" s="1"/>
  <c r="CK69" i="53"/>
  <c r="CT93" i="53"/>
  <c r="CV93" i="53" s="1"/>
  <c r="CK93" i="53"/>
  <c r="CT58" i="53"/>
  <c r="CV58" i="53" s="1"/>
  <c r="CK58" i="53"/>
  <c r="CV24" i="53"/>
  <c r="CK24" i="53"/>
  <c r="CV25" i="53"/>
  <c r="CK25" i="53"/>
  <c r="CK101" i="53"/>
  <c r="CV32" i="53"/>
  <c r="CK32" i="53"/>
  <c r="CV52" i="53"/>
  <c r="CK52" i="53"/>
  <c r="CT80" i="53"/>
  <c r="CV80" i="53" s="1"/>
  <c r="CK80" i="53"/>
  <c r="CV28" i="53"/>
  <c r="CK28" i="53"/>
  <c r="CV40" i="53"/>
  <c r="CK40" i="53"/>
  <c r="CK67" i="53"/>
  <c r="CT91" i="53"/>
  <c r="CV91" i="53" s="1"/>
  <c r="CK91" i="53"/>
  <c r="CV48" i="53"/>
  <c r="CK48" i="53"/>
  <c r="CV30" i="53"/>
  <c r="CK30" i="53"/>
  <c r="CF97" i="53"/>
  <c r="CG97" i="53" s="1"/>
  <c r="CT61" i="53"/>
  <c r="CV61" i="53" s="1"/>
  <c r="CK61" i="53"/>
  <c r="CV38" i="53"/>
  <c r="CK38" i="53"/>
  <c r="CV51" i="53"/>
  <c r="CK51" i="53"/>
  <c r="CT89" i="53"/>
  <c r="CV89" i="53" s="1"/>
  <c r="CK89" i="53"/>
  <c r="CT83" i="53"/>
  <c r="CV83" i="53" s="1"/>
  <c r="CK83" i="53"/>
  <c r="CV53" i="53"/>
  <c r="CK53" i="53"/>
  <c r="CV23" i="53"/>
  <c r="CK23" i="53"/>
  <c r="CT84" i="53"/>
  <c r="CV84" i="53" s="1"/>
  <c r="CK84" i="53"/>
  <c r="CV111" i="53"/>
  <c r="CT60" i="53"/>
  <c r="CV60" i="53" s="1"/>
  <c r="CK60" i="53"/>
  <c r="CT72" i="53"/>
  <c r="CV72" i="53" s="1"/>
  <c r="CK72" i="53"/>
  <c r="CV101" i="53"/>
  <c r="CV16" i="53"/>
  <c r="CV11" i="53"/>
  <c r="CP10" i="53"/>
  <c r="CP113" i="53" s="1"/>
  <c r="CJ113" i="53"/>
  <c r="CV108" i="53"/>
  <c r="CH64" i="53"/>
  <c r="CH119" i="53" s="1"/>
  <c r="CU62" i="53"/>
  <c r="CU64" i="53" s="1"/>
  <c r="CV15" i="53"/>
  <c r="CP62" i="53"/>
  <c r="CP64" i="53" s="1"/>
  <c r="CI96" i="53"/>
  <c r="CN97" i="53"/>
  <c r="CP96" i="53"/>
  <c r="CQ96" i="53" s="1"/>
  <c r="CU76" i="53"/>
  <c r="CF64" i="53"/>
  <c r="CF119" i="53" s="1"/>
  <c r="CJ62" i="53"/>
  <c r="CK62" i="53" s="1"/>
  <c r="CG62" i="53"/>
  <c r="CH97" i="53"/>
  <c r="CI97" i="53" s="1"/>
  <c r="CI74" i="53"/>
  <c r="CU17" i="53"/>
  <c r="CU67" i="53"/>
  <c r="CP74" i="53"/>
  <c r="CQ74" i="53" s="1"/>
  <c r="CG96" i="53"/>
  <c r="CJ96" i="53"/>
  <c r="CJ17" i="53"/>
  <c r="CG17" i="53"/>
  <c r="CL97" i="53"/>
  <c r="CQ64" i="53" l="1"/>
  <c r="CT113" i="53"/>
  <c r="CV112" i="53"/>
  <c r="CJ123" i="53"/>
  <c r="CJ121" i="53"/>
  <c r="CV10" i="53"/>
  <c r="CV17" i="53" s="1"/>
  <c r="CT17" i="53"/>
  <c r="CQ62" i="53"/>
  <c r="CT96" i="53"/>
  <c r="CT74" i="53"/>
  <c r="CU113" i="53"/>
  <c r="CL102" i="53"/>
  <c r="CM97" i="53"/>
  <c r="CN102" i="53"/>
  <c r="CN103" i="53" s="1"/>
  <c r="CO97" i="53"/>
  <c r="CK74" i="53"/>
  <c r="CK96" i="53"/>
  <c r="CT62" i="53"/>
  <c r="CT64" i="53" s="1"/>
  <c r="CP17" i="53"/>
  <c r="CK17" i="53"/>
  <c r="CI64" i="53"/>
  <c r="CJ97" i="53"/>
  <c r="CK97" i="53" s="1"/>
  <c r="CH102" i="53"/>
  <c r="CH103" i="53" s="1"/>
  <c r="CP97" i="53"/>
  <c r="CP102" i="53" s="1"/>
  <c r="CU74" i="53"/>
  <c r="CV67" i="53"/>
  <c r="CV74" i="53" s="1"/>
  <c r="CG64" i="53"/>
  <c r="CF102" i="53"/>
  <c r="CJ64" i="53"/>
  <c r="CJ119" i="53" s="1"/>
  <c r="CU96" i="53"/>
  <c r="CV76" i="53"/>
  <c r="CV96" i="53" s="1"/>
  <c r="CU119" i="53"/>
  <c r="CP103" i="53" l="1"/>
  <c r="CN117" i="53"/>
  <c r="CN115" i="53"/>
  <c r="CL117" i="53"/>
  <c r="CL115" i="53"/>
  <c r="CP123" i="53"/>
  <c r="CP121" i="53"/>
  <c r="CP119" i="53"/>
  <c r="CH117" i="53"/>
  <c r="CH115" i="53"/>
  <c r="CV113" i="53"/>
  <c r="CT121" i="53"/>
  <c r="CO102" i="53"/>
  <c r="CM102" i="53"/>
  <c r="CT97" i="53"/>
  <c r="CT102" i="53" s="1"/>
  <c r="CT103" i="53" s="1"/>
  <c r="CT123" i="53"/>
  <c r="CQ102" i="53"/>
  <c r="CQ97" i="53"/>
  <c r="CQ17" i="53"/>
  <c r="CV62" i="53"/>
  <c r="CV64" i="53" s="1"/>
  <c r="CK64" i="53"/>
  <c r="CI102" i="53"/>
  <c r="CT119" i="53"/>
  <c r="CJ102" i="53"/>
  <c r="CG102" i="53"/>
  <c r="CF103" i="53"/>
  <c r="CV121" i="53"/>
  <c r="CV123" i="53"/>
  <c r="CV97" i="53"/>
  <c r="CU121" i="53"/>
  <c r="CU97" i="53"/>
  <c r="CU102" i="53" s="1"/>
  <c r="CU103" i="53" s="1"/>
  <c r="CU123" i="53"/>
  <c r="CV102" i="53" l="1"/>
  <c r="CV103" i="53" s="1"/>
  <c r="CV125" i="53" s="1"/>
  <c r="CU125" i="53"/>
  <c r="CT125" i="53"/>
  <c r="CF115" i="53"/>
  <c r="CF117" i="53"/>
  <c r="CV119" i="53"/>
  <c r="CJ103" i="53"/>
  <c r="CU117" i="53"/>
  <c r="CU115" i="53"/>
  <c r="CT117" i="53"/>
  <c r="CT115" i="53"/>
  <c r="CV115" i="53" l="1"/>
  <c r="CV117" i="53"/>
  <c r="CP117" i="53"/>
  <c r="CP115" i="53"/>
  <c r="CJ115" i="53"/>
  <c r="CJ117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tc={2E17FC6E-0D7D-4AD0-B6B4-52ADDE008762}</author>
  </authors>
  <commentList>
    <comment ref="BF3" authorId="0" shapeId="0" xr:uid="{2E17FC6E-0D7D-4AD0-B6B4-52ADDE008762}">
      <text>
        <t>[Threaded comment]
Your version of Excel allows you to read this threaded comment; however, any edits to it will get removed if the file is opened in a newer version of Excel. Learn more: https://go.microsoft.com/fwlink/?linkid=870924
Comment:
    Used Optima workbook submitted for Q3 to update M4 Medallion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tc={D4E5F331-B1C2-49AC-A163-C9BF37223C44}</author>
  </authors>
  <commentList>
    <comment ref="B11" authorId="0" shapeId="0" xr:uid="{D4E5F331-B1C2-49AC-A163-C9BF37223C44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Expected to pay back MLR or UG</t>
      </text>
    </comment>
  </commentList>
</comments>
</file>

<file path=xl/sharedStrings.xml><?xml version="1.0" encoding="utf-8"?>
<sst xmlns="http://schemas.openxmlformats.org/spreadsheetml/2006/main" count="2084" uniqueCount="276">
  <si>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</si>
  <si>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</si>
  <si>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</si>
  <si>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</si>
  <si>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</si>
  <si>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</si>
  <si>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</si>
  <si>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</si>
  <si>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</si>
  <si>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</si>
  <si>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</si>
  <si>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</si>
  <si>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</si>
  <si>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</si>
  <si>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</si>
  <si>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</si>
  <si>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</si>
  <si>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</si>
  <si>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</si>
  <si>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</si>
  <si>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</si>
  <si>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</si>
  <si>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</si>
  <si>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</si>
  <si>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</si>
  <si>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</si>
  <si>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</si>
  <si>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</si>
  <si>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</si>
  <si>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</si>
  <si>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</si>
  <si>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</si>
  <si>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</si>
  <si>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</si>
  <si>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</si>
  <si>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</si>
  <si>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</si>
  <si>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</si>
  <si>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</si>
  <si>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</si>
  <si>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</si>
  <si>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</si>
  <si>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</si>
  <si>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</si>
  <si>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</si>
  <si>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</si>
  <si>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</si>
  <si>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</si>
  <si>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</si>
  <si>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</si>
  <si>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</si>
  <si>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</si>
  <si>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</si>
  <si>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</si>
  <si>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</si>
  <si>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</si>
  <si>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</si>
  <si>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</si>
  <si>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</si>
  <si>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</si>
  <si>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</si>
  <si>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</si>
  <si>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</si>
  <si>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</si>
  <si>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</si>
  <si>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</si>
  <si>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</si>
  <si>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</si>
  <si>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</si>
  <si>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</si>
  <si>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</si>
  <si>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</si>
  <si>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</si>
  <si>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</si>
  <si>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</si>
  <si>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</si>
  <si>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</si>
  <si>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</si>
  <si>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</si>
  <si>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</si>
  <si>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</si>
  <si>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</si>
  <si>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</si>
  <si>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</si>
  <si>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</si>
  <si>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</si>
  <si>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</si>
  <si>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</si>
  <si>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</si>
  <si>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</si>
  <si>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</si>
  <si>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</si>
  <si>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</si>
  <si>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</si>
  <si>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</si>
  <si>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</si>
  <si>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</si>
  <si>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</si>
  <si>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</si>
  <si>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</si>
  <si>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</si>
  <si>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</si>
  <si>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</si>
  <si>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</si>
  <si>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</si>
  <si>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</si>
  <si>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</si>
  <si>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</si>
  <si>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</si>
  <si>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</si>
  <si>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</si>
  <si>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</si>
  <si>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</si>
  <si>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</si>
  <si>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</si>
  <si>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</si>
  <si>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</si>
  <si>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</si>
  <si>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</si>
  <si>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</si>
  <si>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</si>
  <si>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</si>
  <si>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</si>
  <si>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</si>
  <si>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</si>
  <si>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</si>
  <si>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</si>
  <si>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</si>
  <si>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</si>
  <si>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</si>
  <si>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</si>
  <si>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</si>
  <si>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</si>
  <si>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</si>
  <si>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</si>
  <si>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</si>
  <si>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</si>
  <si>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</si>
  <si>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</si>
  <si>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</si>
  <si>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</si>
  <si>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</si>
  <si>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</si>
  <si>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</si>
  <si>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</si>
  <si>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</si>
  <si>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</si>
  <si>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</si>
  <si>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</si>
  <si>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</si>
  <si>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</si>
  <si>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</si>
  <si>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</si>
  <si>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</si>
  <si>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</si>
  <si>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</si>
  <si>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</si>
  <si>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</si>
  <si>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</si>
  <si>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</si>
  <si>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</si>
  <si>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</si>
  <si>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</si>
  <si>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</si>
  <si>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</si>
  <si>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</si>
  <si>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</si>
  <si>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</si>
  <si>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</si>
  <si>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</si>
  <si>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</si>
  <si>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</si>
  <si>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</si>
  <si>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</si>
  <si>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</si>
  <si>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</si>
  <si>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</si>
  <si>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</si>
  <si>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</si>
  <si>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</si>
  <si>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</si>
  <si>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</si>
  <si>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United </t>
  </si>
  <si>
    <t xml:space="preserve">Total Aetna   </t>
  </si>
  <si>
    <t xml:space="preserve">Total Anthem   </t>
  </si>
  <si>
    <t xml:space="preserve">Total United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</si>
  <si>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</si>
  <si>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</si>
  <si>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</si>
  <si>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</si>
  <si>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</si>
  <si>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</si>
  <si>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</si>
  <si>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</si>
  <si>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</si>
  <si>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</si>
  <si>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</si>
  <si>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</si>
  <si>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</si>
  <si>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</si>
  <si>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</si>
  <si>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Y</t>
  </si>
  <si>
    <t xml:space="preserve">Total Molina </t>
  </si>
  <si>
    <t>Estimated MLR</t>
  </si>
  <si>
    <t>Estimated UG</t>
  </si>
  <si>
    <t>a) Change In unearned premium reserves and reserve for rate credit</t>
  </si>
  <si>
    <t>b) Change In unearned premium reserves and reserve for rate credit- prior/future years</t>
  </si>
  <si>
    <t>CCC+ and Medallion Combined Totals SFY2024</t>
  </si>
  <si>
    <t xml:space="preserve">Sentara   </t>
  </si>
  <si>
    <t>Medallion  Sentara</t>
  </si>
  <si>
    <t xml:space="preserve">Total Sentara </t>
  </si>
  <si>
    <t>Sentara Non-Expansion</t>
  </si>
  <si>
    <t>Sentara Expansion</t>
  </si>
  <si>
    <t>Total Sentara</t>
  </si>
  <si>
    <t>Total Sentara CCC+ and Medallion</t>
  </si>
  <si>
    <t xml:space="preserve">Total Sentara   </t>
  </si>
  <si>
    <t>Sentara</t>
  </si>
  <si>
    <t>Total MLTSS Non-Expansion</t>
  </si>
  <si>
    <t>Total MLTSS Non-Expansion PMPM</t>
  </si>
  <si>
    <t>Total MLTSS Expansion</t>
  </si>
  <si>
    <t>Total MLTSS Expansion PMPM</t>
  </si>
  <si>
    <t>Total MLTSS Plans</t>
  </si>
  <si>
    <t>Total MLTSS PMPM</t>
  </si>
  <si>
    <t>Acute Aetna</t>
  </si>
  <si>
    <t>Acute Anthem</t>
  </si>
  <si>
    <t>Acute  Molina</t>
  </si>
  <si>
    <t>Acute  Sentara</t>
  </si>
  <si>
    <t>Acute  United</t>
  </si>
  <si>
    <t>Acute Totals for Non-Expansion and Expansion</t>
  </si>
  <si>
    <t>Total Aetna MLTSS and Acute</t>
  </si>
  <si>
    <t>Total Anthem MLTSS and Acute</t>
  </si>
  <si>
    <t>Total Molina MLTSS and Acute</t>
  </si>
  <si>
    <t>Total Sentara MLTSS and Acute</t>
  </si>
  <si>
    <t>Total United MLTSS and Acute</t>
  </si>
  <si>
    <t>Total MED &amp; FAMIS Acute Plans</t>
  </si>
  <si>
    <t>Total EXPANSION Acute Plans</t>
  </si>
  <si>
    <t>Total Acute Plans</t>
  </si>
  <si>
    <t>Total Acute Plans PMPM</t>
  </si>
  <si>
    <t>MLTSS Aetna</t>
  </si>
  <si>
    <t>MLTSS Anthem</t>
  </si>
  <si>
    <t>MLTSS Molina</t>
  </si>
  <si>
    <t>MLTSS Sentara</t>
  </si>
  <si>
    <t>MLTSS United</t>
  </si>
  <si>
    <t>MLTSS Totals for Non-Expansion and Expansion</t>
  </si>
  <si>
    <t>b) Chge In unearned premium reserves &amp; reserve for rate credit- prior/future yrs</t>
  </si>
  <si>
    <t xml:space="preserve">Total Aetna Jul-Sep Q1 </t>
  </si>
  <si>
    <t xml:space="preserve">Total Anthem Jul-Sep Q1 </t>
  </si>
  <si>
    <t>Medallion and CCC+ Combined Financial Results for FY2025</t>
  </si>
  <si>
    <t xml:space="preserve">Total Molina Jul-Sep Q1 </t>
  </si>
  <si>
    <t xml:space="preserve">Total United Jul-Sep Q1 </t>
  </si>
  <si>
    <t>Quarterly for OCT-DEC FY2025</t>
  </si>
  <si>
    <t>Quarterly for JUL-SEP FY2025</t>
  </si>
  <si>
    <t xml:space="preserve">Total Aetna Oct-Dec Q2 </t>
  </si>
  <si>
    <t xml:space="preserve">Total Anthem Oct-Dec Q2 </t>
  </si>
  <si>
    <t xml:space="preserve">Total Molina Oct-Dec Q2 </t>
  </si>
  <si>
    <t xml:space="preserve">Total United Oct-Dec Q2 </t>
  </si>
  <si>
    <t>Quarterly for JAN-MAR 2025</t>
  </si>
  <si>
    <t>Quarterly for APR-JUN 2025</t>
  </si>
  <si>
    <t xml:space="preserve">Total Aetna Apr-Jun </t>
  </si>
  <si>
    <t xml:space="preserve">Total Anthem Apr-Jun </t>
  </si>
  <si>
    <t xml:space="preserve">Total Molina Apr-Jun </t>
  </si>
  <si>
    <t xml:space="preserve">Total United Apr-Jun </t>
  </si>
  <si>
    <t>Fiscal Year 2025 Year to Date</t>
  </si>
  <si>
    <t>Acute and MLTSS Combined Financial Results for FY2025</t>
  </si>
  <si>
    <t>FY25 MLTSS and Acute Combined Totals Fiscal YTD</t>
  </si>
  <si>
    <t xml:space="preserve">Total Sentara Jul-Sep Q1 </t>
  </si>
  <si>
    <t>MLTSS and Acute Combined Totals</t>
  </si>
  <si>
    <t>Total Sentara Oct-Dec Q2</t>
  </si>
  <si>
    <t>Medallion and MLTSS Combined Financial Results for FY2025</t>
  </si>
  <si>
    <t>Total Aetna MLTSS and Medallion</t>
  </si>
  <si>
    <t>Total Anthem MLTSS and Medallion</t>
  </si>
  <si>
    <t>Total Molina MLTSS and Medallion</t>
  </si>
  <si>
    <t>Total Optima MLTSS and Medallion</t>
  </si>
  <si>
    <t>Total United MLTSS and Medallion</t>
  </si>
  <si>
    <t>CCC+ and Acute Combined Totals</t>
  </si>
  <si>
    <t xml:space="preserve">Total Sentara Apr-Jun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</si>
</sst>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b/>
      <sz val="10"/>
      <color rgb="FFFF0000"/>
      <name val="Arial"/>
      <family val="2"/>
    </font>
    <font>
      <i/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theme="4" tint="-0.499984740745262"/>
      <name val="Arial"/>
      <family val="2"/>
    </font>
    <font>
      <b/>
      <sz val="10"/>
      <color theme="3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 style="thick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373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38" fillId="0" borderId="9" xfId="57" applyFont="1" applyBorder="1"/>
    <xf numFmtId="170" fontId="0" fillId="0" borderId="9" xfId="0" applyNumberFormat="1" applyBorder="1"/>
    <xf numFmtId="170" fontId="39" fillId="0" borderId="9" xfId="0" applyNumberFormat="1" applyFont="1" applyBorder="1"/>
    <xf numFmtId="0" fontId="0" fillId="0" borderId="9" xfId="0" applyBorder="1"/>
    <xf numFmtId="169" fontId="0" fillId="0" borderId="9" xfId="55" applyNumberFormat="1" applyFont="1" applyBorder="1"/>
    <xf numFmtId="164" fontId="38" fillId="0" borderId="9" xfId="58" applyNumberFormat="1" applyFont="1" applyFill="1" applyBorder="1" applyAlignment="1">
      <alignment vertical="top"/>
    </xf>
    <xf numFmtId="169" fontId="0" fillId="0" borderId="9" xfId="0" applyNumberFormat="1" applyBorder="1"/>
    <xf numFmtId="164" fontId="0" fillId="0" borderId="9" xfId="58" applyNumberFormat="1" applyFont="1" applyBorder="1"/>
    <xf numFmtId="164" fontId="40" fillId="0" borderId="9" xfId="0" applyNumberFormat="1" applyFont="1" applyBorder="1"/>
    <xf numFmtId="164" fontId="0" fillId="0" borderId="9" xfId="0" applyNumberFormat="1" applyBorder="1"/>
    <xf numFmtId="0" fontId="0" fillId="0" borderId="9" xfId="0" applyBorder="1" applyAlignment="1">
      <alignment horizontal="right"/>
    </xf>
    <xf numFmtId="170" fontId="0" fillId="0" borderId="9" xfId="0" applyNumberFormat="1" applyBorder="1" applyAlignment="1">
      <alignment horizontal="left" indent="1"/>
    </xf>
    <xf numFmtId="170" fontId="14" fillId="0" borderId="49" xfId="0" applyNumberFormat="1" applyFont="1" applyBorder="1"/>
    <xf numFmtId="170" fontId="41" fillId="0" borderId="50" xfId="0" applyNumberFormat="1" applyFont="1" applyBorder="1"/>
    <xf numFmtId="170" fontId="14" fillId="0" borderId="50" xfId="0" applyNumberFormat="1" applyFont="1" applyBorder="1"/>
    <xf numFmtId="170" fontId="14" fillId="0" borderId="50" xfId="0" applyNumberFormat="1" applyFont="1" applyBorder="1" applyAlignment="1">
      <alignment vertical="center"/>
    </xf>
    <xf numFmtId="164" fontId="14" fillId="0" borderId="51" xfId="58" applyNumberFormat="1" applyFont="1" applyBorder="1" applyAlignment="1">
      <alignment vertical="center"/>
    </xf>
    <xf numFmtId="44" fontId="14" fillId="0" borderId="50" xfId="0" applyNumberFormat="1" applyFont="1" applyBorder="1"/>
    <xf numFmtId="0" fontId="14" fillId="0" borderId="50" xfId="0" applyFont="1" applyBorder="1"/>
    <xf numFmtId="164" fontId="4" fillId="0" borderId="50" xfId="69" applyNumberFormat="1" applyFont="1" applyFill="1" applyBorder="1" applyAlignment="1" applyProtection="1">
      <alignment horizontal="right" vertical="center"/>
    </xf>
    <xf numFmtId="10" fontId="5" fillId="0" borderId="50" xfId="69" applyNumberFormat="1" applyFont="1" applyFill="1" applyBorder="1" applyAlignment="1" applyProtection="1">
      <alignment horizontal="right" vertical="center"/>
    </xf>
    <xf numFmtId="170" fontId="42" fillId="0" borderId="52" xfId="69" applyNumberFormat="1" applyFont="1" applyFill="1" applyBorder="1" applyAlignment="1" applyProtection="1">
      <alignment horizontal="right" vertical="center"/>
    </xf>
    <xf numFmtId="170" fontId="4" fillId="0" borderId="0" xfId="0" applyNumberFormat="1" applyFont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3" xfId="0" applyBorder="1"/>
    <xf numFmtId="167" fontId="21" fillId="0" borderId="54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58" xfId="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54" xfId="0" applyNumberFormat="1" applyFont="1" applyBorder="1"/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0" fontId="9" fillId="18" borderId="55" xfId="0" applyFont="1" applyFill="1" applyBorder="1"/>
    <xf numFmtId="167" fontId="5" fillId="18" borderId="56" xfId="0" applyNumberFormat="1" applyFont="1" applyFill="1" applyBorder="1"/>
    <xf numFmtId="167" fontId="5" fillId="18" borderId="57" xfId="0" applyNumberFormat="1" applyFont="1" applyFill="1" applyBorder="1"/>
    <xf numFmtId="10" fontId="21" fillId="4" borderId="14" xfId="0" applyNumberFormat="1" applyFont="1" applyFill="1" applyBorder="1" applyAlignment="1" applyProtection="1">
      <alignment horizontal="center"/>
      <protection hidden="1"/>
    </xf>
    <xf numFmtId="170" fontId="0" fillId="0" borderId="16" xfId="0" applyNumberFormat="1" applyBorder="1" applyAlignment="1">
      <alignment horizontal="left" indent="1"/>
    </xf>
    <xf numFmtId="0" fontId="43" fillId="0" borderId="0" xfId="0" applyFont="1"/>
    <xf numFmtId="167" fontId="43" fillId="0" borderId="0" xfId="0" applyNumberFormat="1" applyFont="1"/>
    <xf numFmtId="3" fontId="21" fillId="0" borderId="47" xfId="0" applyNumberFormat="1" applyFont="1" applyBorder="1" applyAlignment="1" applyProtection="1">
      <alignment horizontal="center"/>
      <protection hidden="1"/>
    </xf>
    <xf numFmtId="168" fontId="30" fillId="0" borderId="47" xfId="0" applyNumberFormat="1" applyFont="1" applyBorder="1" applyAlignment="1" applyProtection="1">
      <alignment horizontal="center"/>
      <protection hidden="1"/>
    </xf>
    <xf numFmtId="167" fontId="21" fillId="0" borderId="47" xfId="0" applyNumberFormat="1" applyFont="1" applyBorder="1" applyAlignment="1" applyProtection="1">
      <alignment horizontal="center"/>
      <protection hidden="1"/>
    </xf>
    <xf numFmtId="167" fontId="30" fillId="0" borderId="47" xfId="0" applyNumberFormat="1" applyFont="1" applyBorder="1" applyAlignment="1" applyProtection="1">
      <alignment horizontal="center"/>
      <protection hidden="1"/>
    </xf>
    <xf numFmtId="164" fontId="30" fillId="0" borderId="47" xfId="58" applyNumberFormat="1" applyFont="1" applyBorder="1" applyAlignment="1" applyProtection="1">
      <alignment horizontal="center"/>
      <protection hidden="1"/>
    </xf>
    <xf numFmtId="164" fontId="21" fillId="0" borderId="47" xfId="0" applyNumberFormat="1" applyFont="1" applyBorder="1" applyAlignment="1" applyProtection="1">
      <alignment horizontal="center"/>
      <protection hidden="1"/>
    </xf>
    <xf numFmtId="0" fontId="44" fillId="0" borderId="9" xfId="0" applyFont="1" applyBorder="1"/>
    <xf numFmtId="168" fontId="45" fillId="0" borderId="9" xfId="0" applyNumberFormat="1" applyFont="1" applyBorder="1" applyAlignment="1" applyProtection="1">
      <alignment horizontal="center"/>
      <protection hidden="1"/>
    </xf>
    <xf numFmtId="168" fontId="46" fillId="0" borderId="9" xfId="55" applyNumberFormat="1" applyFont="1" applyBorder="1" applyAlignment="1" applyProtection="1">
      <alignment horizontal="center"/>
      <protection hidden="1"/>
    </xf>
    <xf numFmtId="167" fontId="31" fillId="5" borderId="59" xfId="0" applyNumberFormat="1" applyFont="1" applyFill="1" applyBorder="1" applyAlignment="1" applyProtection="1">
      <alignment horizontal="center"/>
      <protection hidden="1"/>
    </xf>
    <xf numFmtId="10" fontId="21" fillId="0" borderId="9" xfId="0" applyNumberFormat="1" applyFont="1" applyBorder="1"/>
    <xf numFmtId="10" fontId="21" fillId="0" borderId="14" xfId="0" applyNumberFormat="1" applyFont="1" applyBorder="1"/>
    <xf numFmtId="167" fontId="38" fillId="0" borderId="0" xfId="0" applyNumberFormat="1" applyFont="1"/>
    <xf numFmtId="164" fontId="4" fillId="19" borderId="54" xfId="71" applyNumberFormat="1" applyFont="1" applyFill="1" applyBorder="1" applyAlignment="1">
      <alignment horizontal="center"/>
    </xf>
    <xf numFmtId="169" fontId="21" fillId="0" borderId="13" xfId="70" applyNumberFormat="1" applyFont="1" applyBorder="1" applyAlignment="1">
      <alignment horizontal="center"/>
    </xf>
    <xf numFmtId="169" fontId="21" fillId="0" borderId="9" xfId="70" applyNumberFormat="1" applyFont="1" applyBorder="1" applyAlignment="1">
      <alignment horizontal="center"/>
    </xf>
    <xf numFmtId="167" fontId="21" fillId="0" borderId="60" xfId="0" applyNumberFormat="1" applyFont="1" applyBorder="1" applyAlignment="1" applyProtection="1">
      <alignment horizontal="center"/>
      <protection hidden="1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top"/>
    </xf>
    <xf numFmtId="0" fontId="25" fillId="13" borderId="19" xfId="0" applyFont="1" applyFill="1" applyBorder="1" applyAlignment="1">
      <alignment horizontal="center" vertical="top"/>
    </xf>
    <xf numFmtId="0" fontId="25" fillId="13" borderId="20" xfId="0" applyFont="1" applyFill="1" applyBorder="1" applyAlignment="1">
      <alignment horizontal="center" vertical="top"/>
    </xf>
    <xf numFmtId="0" fontId="25" fillId="13" borderId="38" xfId="0" applyFont="1" applyFill="1" applyBorder="1" applyAlignment="1">
      <alignment horizontal="center" vertical="top"/>
    </xf>
    <xf numFmtId="0" fontId="25" fillId="13" borderId="1" xfId="0" applyFont="1" applyFill="1" applyBorder="1" applyAlignment="1">
      <alignment horizontal="center" vertical="top"/>
    </xf>
    <xf numFmtId="0" fontId="25" fillId="13" borderId="39" xfId="0" applyFont="1" applyFill="1" applyBorder="1" applyAlignment="1">
      <alignment horizontal="center" vertical="top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/>
    </xf>
    <xf numFmtId="0" fontId="29" fillId="16" borderId="10" xfId="0" applyFont="1" applyFill="1" applyBorder="1" applyAlignment="1">
      <alignment horizontal="center" vertical="center"/>
    </xf>
    <xf numFmtId="169" fontId="22" fillId="0" borderId="27" xfId="70" applyNumberFormat="1" applyFont="1" applyBorder="1" applyAlignment="1" applyProtection="1">
      <protection hidden="1"/>
    </xf>
    <xf numFmtId="169" fontId="21" fillId="0" borderId="4" xfId="70" applyNumberFormat="1" applyFont="1" applyBorder="1" applyAlignment="1" applyProtection="1">
      <protection hidden="1"/>
    </xf>
    <xf numFmtId="169" fontId="22" fillId="0" borderId="9" xfId="70" applyNumberFormat="1" applyFont="1" applyBorder="1" applyAlignment="1" applyProtection="1">
      <protection hidden="1"/>
    </xf>
    <xf numFmtId="169" fontId="21" fillId="0" borderId="9" xfId="70" applyNumberFormat="1" applyFont="1" applyBorder="1" applyAlignment="1" applyProtection="1">
      <protection hidden="1"/>
    </xf>
    <xf numFmtId="169" fontId="22" fillId="0" borderId="13" xfId="70" applyNumberFormat="1" applyFont="1" applyBorder="1" applyAlignment="1" applyProtection="1">
      <protection hidden="1"/>
    </xf>
    <xf numFmtId="169" fontId="21" fillId="0" borderId="14" xfId="70" applyNumberFormat="1" applyFont="1" applyBorder="1" applyAlignment="1" applyProtection="1">
      <protection hidden="1"/>
    </xf>
    <xf numFmtId="169" fontId="21" fillId="17" borderId="13" xfId="70" applyNumberFormat="1" applyFont="1" applyFill="1" applyBorder="1" applyAlignment="1"/>
    <xf numFmtId="169" fontId="21" fillId="17" borderId="9" xfId="70" applyNumberFormat="1" applyFont="1" applyFill="1" applyBorder="1" applyAlignment="1"/>
    <xf numFmtId="169" fontId="21" fillId="17" borderId="28" xfId="70" applyNumberFormat="1" applyFont="1" applyFill="1" applyBorder="1" applyAlignment="1"/>
    <xf numFmtId="169" fontId="21" fillId="8" borderId="0" xfId="70" applyNumberFormat="1" applyFont="1" applyFill="1" applyAlignment="1"/>
    <xf numFmtId="169" fontId="21" fillId="0" borderId="13" xfId="70" applyNumberFormat="1" applyFont="1" applyBorder="1" applyAlignment="1" applyProtection="1">
      <protection hidden="1"/>
    </xf>
    <xf numFmtId="169" fontId="21" fillId="0" borderId="12" xfId="70" applyNumberFormat="1" applyFont="1" applyBorder="1" applyAlignment="1" applyProtection="1">
      <protection hidden="1"/>
    </xf>
    <xf numFmtId="169" fontId="21" fillId="0" borderId="27" xfId="70" applyNumberFormat="1" applyFont="1" applyBorder="1" applyAlignment="1" applyProtection="1">
      <protection hidden="1"/>
    </xf>
    <xf numFmtId="3" fontId="21" fillId="0" borderId="0" xfId="0" applyNumberFormat="1" applyFont="1" applyAlignment="1" applyProtection="1">
      <protection hidden="1"/>
    </xf>
    <xf numFmtId="0" fontId="21" fillId="0" borderId="13" xfId="0" applyFont="1" applyBorder="1" applyAlignment="1"/>
    <xf numFmtId="3" fontId="21" fillId="0" borderId="13" xfId="0" applyNumberFormat="1" applyFont="1" applyBorder="1" applyAlignment="1" applyProtection="1">
      <protection hidden="1"/>
    </xf>
    <xf numFmtId="3" fontId="21" fillId="0" borderId="9" xfId="0" applyNumberFormat="1" applyFont="1" applyBorder="1" applyAlignment="1" applyProtection="1">
      <protection hidden="1"/>
    </xf>
    <xf numFmtId="169" fontId="21" fillId="0" borderId="14" xfId="70" applyNumberFormat="1" applyFont="1" applyBorder="1" applyAlignment="1"/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CC00CC"/>
      <color rgb="FFE5B3BE"/>
      <color rgb="FF99FF99"/>
      <color rgb="FFFBD805"/>
      <color rgb="FF3FFF3F"/>
      <color rgb="FF00FF00"/>
      <color rgb="FFFFFFD1"/>
      <color rgb="FFECF8F8"/>
      <color rgb="FFFC1048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microsoft.com/office/2017/10/relationships/person" Target="persons/perso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  <sheetName val="Base Summary by TC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cMillan, Cheryl (DMAS)" id="{157AE79B-B61A-4D2A-9466-A1CE8BB3EF43}" userId="S::Cheryl.MacMillan@dmas.virginia.gov::680c5303-9c0b-4782-b1b5-155e3689494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F3" dT="2024-06-14T15:26:34.84" personId="{157AE79B-B61A-4D2A-9466-A1CE8BB3EF43}" id="{2E17FC6E-0D7D-4AD0-B6B4-52ADDE008762}">
    <text>Used Optima workbook submitted for Q3 to update M4 Medallion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1" dT="2024-12-19T14:15:10.17" personId="{157AE79B-B61A-4D2A-9466-A1CE8BB3EF43}" id="{D4E5F331-B1C2-49AC-A163-C9BF37223C44}">
    <text>Expected to pay back MLR or UG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CY202"/>
  <sheetViews>
    <sheetView tabSelected="1" zoomScale="90" zoomScaleNormal="90" workbookViewId="0">
      <pane xSplit="3" ySplit="3" topLeftCell="CO88" activePane="bottomRight" state="frozen"/>
      <selection pane="topRight" activeCell="D1" sqref="D1"/>
      <selection pane="bottomLeft" activeCell="A4" sqref="A4"/>
      <selection pane="bottomRight" activeCell="CX98" sqref="CX98"/>
    </sheetView>
  </sheetViews>
  <sheetFormatPr defaultColWidth="9.109375" defaultRowHeight="13.2" x14ac:dyDescent="0.25"/>
  <cols>
    <col min="1" max="1" width="3.33203125" style="1" customWidth="1"/>
    <col min="2" max="2" width="74.109375" style="1" customWidth="1"/>
    <col min="3" max="3" width="0.109375" style="1" customWidth="1"/>
    <col min="4" max="4" width="19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6.33203125" style="1" customWidth="1"/>
    <col min="17" max="17" width="15.33203125" style="1" bestFit="1" customWidth="1"/>
    <col min="18" max="18" width="18.3320312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2" width="16.77734375" style="1" bestFit="1" customWidth="1"/>
    <col min="33" max="33" width="15" style="1" customWidth="1"/>
    <col min="34" max="34" width="16.554687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49" width="15" style="1" customWidth="1"/>
    <col min="50" max="50" width="15.44140625" style="1" bestFit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6.77734375" style="1" bestFit="1" customWidth="1"/>
    <col min="65" max="65" width="15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79" width="15.33203125" style="1" customWidth="1"/>
    <col min="80" max="80" width="16.77734375" style="1" bestFit="1" customWidth="1"/>
    <col min="81" max="82" width="15.33203125" style="1" customWidth="1"/>
    <col min="83" max="83" width="1.664062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61.21875" customWidth="1"/>
    <col min="98" max="99" width="16" style="1" customWidth="1"/>
    <col min="100" max="100" width="17.44140625" style="1" customWidth="1"/>
    <col min="101" max="101" width="7.88671875" customWidth="1"/>
    <col min="102" max="102" width="18.3320312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262</v>
      </c>
      <c r="B1" s="22"/>
      <c r="C1" s="323" t="s">
        <v>263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5"/>
    </row>
    <row r="2" spans="1:101" s="20" customFormat="1" ht="21.6" thickBot="1" x14ac:dyDescent="0.45">
      <c r="A2" s="23" t="s">
        <v>14</v>
      </c>
      <c r="B2" s="22"/>
      <c r="D2" s="326" t="s">
        <v>150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8"/>
      <c r="S2" s="185"/>
      <c r="T2" s="329" t="s">
        <v>151</v>
      </c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8"/>
      <c r="AI2" s="186"/>
      <c r="AJ2" s="329" t="s">
        <v>192</v>
      </c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8"/>
      <c r="AY2" s="186"/>
      <c r="AZ2" s="329" t="s">
        <v>208</v>
      </c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8"/>
      <c r="BO2" s="186"/>
      <c r="BP2" s="329" t="s">
        <v>156</v>
      </c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8"/>
      <c r="CE2" s="186"/>
      <c r="CS2"/>
      <c r="CW2"/>
    </row>
    <row r="3" spans="1:101" s="19" customFormat="1" ht="26.4" customHeight="1" thickBot="1" x14ac:dyDescent="0.35">
      <c r="A3" s="18" t="s">
        <v>18</v>
      </c>
      <c r="B3" s="24"/>
      <c r="C3" s="109"/>
      <c r="D3" s="333" t="s">
        <v>238</v>
      </c>
      <c r="E3" s="334"/>
      <c r="F3" s="334"/>
      <c r="G3" s="334"/>
      <c r="H3" s="334"/>
      <c r="I3" s="334"/>
      <c r="J3" s="333" t="s">
        <v>223</v>
      </c>
      <c r="K3" s="334"/>
      <c r="L3" s="334"/>
      <c r="M3" s="334"/>
      <c r="N3" s="334"/>
      <c r="O3" s="335"/>
      <c r="P3" s="330" t="s">
        <v>183</v>
      </c>
      <c r="Q3" s="331"/>
      <c r="R3" s="332"/>
      <c r="S3" s="187"/>
      <c r="T3" s="333" t="s">
        <v>239</v>
      </c>
      <c r="U3" s="334"/>
      <c r="V3" s="334"/>
      <c r="W3" s="334"/>
      <c r="X3" s="334"/>
      <c r="Y3" s="335"/>
      <c r="Z3" s="334" t="s">
        <v>224</v>
      </c>
      <c r="AA3" s="334"/>
      <c r="AB3" s="334"/>
      <c r="AC3" s="334"/>
      <c r="AD3" s="334"/>
      <c r="AE3" s="335"/>
      <c r="AF3" s="330" t="s">
        <v>184</v>
      </c>
      <c r="AG3" s="331"/>
      <c r="AH3" s="332"/>
      <c r="AI3" s="188"/>
      <c r="AJ3" s="336" t="s">
        <v>240</v>
      </c>
      <c r="AK3" s="334"/>
      <c r="AL3" s="334"/>
      <c r="AM3" s="334"/>
      <c r="AN3" s="334"/>
      <c r="AO3" s="335"/>
      <c r="AP3" s="336" t="s">
        <v>225</v>
      </c>
      <c r="AQ3" s="334"/>
      <c r="AR3" s="334"/>
      <c r="AS3" s="334"/>
      <c r="AT3" s="334"/>
      <c r="AU3" s="335"/>
      <c r="AV3" s="330" t="s">
        <v>200</v>
      </c>
      <c r="AW3" s="331"/>
      <c r="AX3" s="332"/>
      <c r="AY3" s="188"/>
      <c r="AZ3" s="336" t="s">
        <v>241</v>
      </c>
      <c r="BA3" s="334"/>
      <c r="BB3" s="334"/>
      <c r="BC3" s="334"/>
      <c r="BD3" s="334"/>
      <c r="BE3" s="335"/>
      <c r="BF3" s="336" t="s">
        <v>226</v>
      </c>
      <c r="BG3" s="334"/>
      <c r="BH3" s="334"/>
      <c r="BI3" s="334"/>
      <c r="BJ3" s="334"/>
      <c r="BK3" s="335"/>
      <c r="BL3" s="330" t="s">
        <v>215</v>
      </c>
      <c r="BM3" s="331"/>
      <c r="BN3" s="332"/>
      <c r="BO3" s="188"/>
      <c r="BP3" s="336" t="s">
        <v>242</v>
      </c>
      <c r="BQ3" s="334"/>
      <c r="BR3" s="334"/>
      <c r="BS3" s="334"/>
      <c r="BT3" s="334"/>
      <c r="BU3" s="335"/>
      <c r="BV3" s="336" t="s">
        <v>227</v>
      </c>
      <c r="BW3" s="334"/>
      <c r="BX3" s="334"/>
      <c r="BY3" s="334"/>
      <c r="BZ3" s="334"/>
      <c r="CA3" s="335"/>
      <c r="CB3" s="330" t="s">
        <v>185</v>
      </c>
      <c r="CC3" s="331"/>
      <c r="CD3" s="332"/>
      <c r="CE3" s="188"/>
      <c r="CF3" s="337" t="s">
        <v>243</v>
      </c>
      <c r="CG3" s="338"/>
      <c r="CH3" s="338"/>
      <c r="CI3" s="338"/>
      <c r="CJ3" s="338"/>
      <c r="CK3" s="339"/>
      <c r="CL3" s="340" t="s">
        <v>228</v>
      </c>
      <c r="CM3" s="338"/>
      <c r="CN3" s="338"/>
      <c r="CO3" s="338"/>
      <c r="CP3" s="338"/>
      <c r="CQ3" s="339"/>
      <c r="CR3" s="158"/>
      <c r="CS3" s="341" t="s">
        <v>264</v>
      </c>
      <c r="CT3" s="342"/>
      <c r="CU3" s="342"/>
      <c r="CV3" s="343"/>
      <c r="CW3"/>
    </row>
    <row r="4" spans="1:101" s="12" customFormat="1" ht="13.5" customHeight="1" thickBot="1" x14ac:dyDescent="0.3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49"/>
      <c r="CK4" s="14"/>
      <c r="CL4" s="13"/>
      <c r="CQ4" s="14"/>
      <c r="CS4" s="344"/>
      <c r="CT4" s="345"/>
      <c r="CU4" s="345"/>
      <c r="CV4" s="346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229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1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230</v>
      </c>
      <c r="AI5" s="32"/>
      <c r="AJ5" s="101" t="s">
        <v>194</v>
      </c>
      <c r="AK5" s="102" t="s">
        <v>98</v>
      </c>
      <c r="AL5" s="102" t="s">
        <v>195</v>
      </c>
      <c r="AM5" s="102" t="s">
        <v>98</v>
      </c>
      <c r="AN5" s="102" t="s">
        <v>196</v>
      </c>
      <c r="AO5" s="103" t="s">
        <v>153</v>
      </c>
      <c r="AP5" s="104" t="s">
        <v>194</v>
      </c>
      <c r="AQ5" s="102" t="s">
        <v>98</v>
      </c>
      <c r="AR5" s="102" t="s">
        <v>195</v>
      </c>
      <c r="AS5" s="102" t="s">
        <v>98</v>
      </c>
      <c r="AT5" s="102" t="s">
        <v>196</v>
      </c>
      <c r="AU5" s="100" t="s">
        <v>153</v>
      </c>
      <c r="AV5" s="110" t="s">
        <v>194</v>
      </c>
      <c r="AW5" s="110" t="s">
        <v>195</v>
      </c>
      <c r="AX5" s="111" t="s">
        <v>231</v>
      </c>
      <c r="AY5" s="32"/>
      <c r="AZ5" s="101" t="s">
        <v>211</v>
      </c>
      <c r="BA5" s="102" t="s">
        <v>98</v>
      </c>
      <c r="BB5" s="102" t="s">
        <v>212</v>
      </c>
      <c r="BC5" s="102" t="s">
        <v>98</v>
      </c>
      <c r="BD5" s="102" t="s">
        <v>213</v>
      </c>
      <c r="BE5" s="103" t="s">
        <v>153</v>
      </c>
      <c r="BF5" s="104" t="s">
        <v>211</v>
      </c>
      <c r="BG5" s="102" t="s">
        <v>98</v>
      </c>
      <c r="BH5" s="102" t="s">
        <v>212</v>
      </c>
      <c r="BI5" s="102" t="s">
        <v>98</v>
      </c>
      <c r="BJ5" s="102" t="s">
        <v>213</v>
      </c>
      <c r="BK5" s="100" t="s">
        <v>153</v>
      </c>
      <c r="BL5" s="110" t="s">
        <v>211</v>
      </c>
      <c r="BM5" s="110" t="s">
        <v>212</v>
      </c>
      <c r="BN5" s="111" t="s">
        <v>232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233</v>
      </c>
      <c r="CE5" s="32"/>
      <c r="CF5" s="106" t="s">
        <v>217</v>
      </c>
      <c r="CG5" s="107" t="s">
        <v>218</v>
      </c>
      <c r="CH5" s="107" t="s">
        <v>219</v>
      </c>
      <c r="CI5" s="107" t="s">
        <v>220</v>
      </c>
      <c r="CJ5" s="107" t="s">
        <v>221</v>
      </c>
      <c r="CK5" s="108" t="s">
        <v>222</v>
      </c>
      <c r="CL5" s="106" t="s">
        <v>234</v>
      </c>
      <c r="CM5" s="107" t="s">
        <v>98</v>
      </c>
      <c r="CN5" s="107" t="s">
        <v>235</v>
      </c>
      <c r="CO5" s="107" t="s">
        <v>98</v>
      </c>
      <c r="CP5" s="107" t="s">
        <v>236</v>
      </c>
      <c r="CQ5" s="108" t="s">
        <v>237</v>
      </c>
      <c r="CR5" s="159"/>
      <c r="CS5" s="175"/>
      <c r="CT5" s="176" t="s">
        <v>221</v>
      </c>
      <c r="CU5" s="177" t="s">
        <v>236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286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2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3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f>+'JUL-SEP 2024'!D8+'OCT-DEC 2024'!D8+'JAN-MAR 2025'!D8+'APR-JUN 2025'!D8</f>
        <v>1139650769.26</v>
      </c>
      <c r="E8" s="36"/>
      <c r="F8" s="36">
        <f>+'JUL-SEP 2024'!F8+'OCT-DEC 2024'!F8+'JAN-MAR 2025'!F8+'APR-JUN 2025'!F8</f>
        <v>345126763.49000001</v>
      </c>
      <c r="G8" s="36"/>
      <c r="H8" s="36">
        <f>+D8+F8</f>
        <v>1484777532.75</v>
      </c>
      <c r="I8" s="203"/>
      <c r="J8" s="38">
        <f>+'JUL-SEP 2024'!J8+'OCT-DEC 2024'!J8+'JAN-MAR 2025'!J8+'APR-JUN 2025'!J8</f>
        <v>650448511</v>
      </c>
      <c r="K8" s="36"/>
      <c r="L8" s="36">
        <f>+'JUL-SEP 2024'!L8+'OCT-DEC 2024'!L8+'JAN-MAR 2025'!L8+'APR-JUN 2025'!L8</f>
        <v>929557985.32999992</v>
      </c>
      <c r="M8" s="36"/>
      <c r="N8" s="36">
        <f>+J8+L8</f>
        <v>1580006496.3299999</v>
      </c>
      <c r="O8" s="37"/>
      <c r="P8" s="116">
        <f>+D8+J8</f>
        <v>1790099280.26</v>
      </c>
      <c r="Q8" s="117">
        <f>+F8+L8</f>
        <v>1274684748.8199999</v>
      </c>
      <c r="R8" s="118">
        <f>+P8+Q8</f>
        <v>3064784029.0799999</v>
      </c>
      <c r="S8" s="32"/>
      <c r="T8" s="38">
        <f>+'JUL-SEP 2024'!T8+'OCT-DEC 2024'!T8+'JAN-MAR 2025'!T8+'APR-JUN 2025'!T8</f>
        <v>1784024962.2500002</v>
      </c>
      <c r="U8" s="36"/>
      <c r="V8" s="36">
        <f>+'JUL-SEP 2024'!V8+'OCT-DEC 2024'!V8+'JAN-MAR 2025'!V8+'APR-JUN 2025'!V8</f>
        <v>530355221.81000006</v>
      </c>
      <c r="W8" s="36"/>
      <c r="X8" s="36">
        <f>+T8+V8</f>
        <v>2314380184.0600004</v>
      </c>
      <c r="Y8" s="37"/>
      <c r="Z8" s="243">
        <f>+'OCT-DEC 2024'!Z8+'JUL-SEP 2024'!Z8+'JAN-MAR 2025'!Z8+'APR-JUN 2025'!Z8</f>
        <v>1247607119.0309989</v>
      </c>
      <c r="AA8" s="36"/>
      <c r="AB8" s="36">
        <f>+'OCT-DEC 2024'!AB8+'JUL-SEP 2024'!AB8+'JAN-MAR 2025'!AB8+'APR-JUN 2025'!AB8</f>
        <v>807682095.84000003</v>
      </c>
      <c r="AC8" s="36"/>
      <c r="AD8" s="36">
        <f>+Z8+AB8</f>
        <v>2055289214.8709989</v>
      </c>
      <c r="AE8" s="37"/>
      <c r="AF8" s="116">
        <f>+T8+Z8</f>
        <v>3031632081.2809992</v>
      </c>
      <c r="AG8" s="117">
        <f>+V8+AB8</f>
        <v>1338037317.6500001</v>
      </c>
      <c r="AH8" s="118">
        <f>+AF8+AG8</f>
        <v>4369669398.9309998</v>
      </c>
      <c r="AI8" s="32"/>
      <c r="AJ8" s="35">
        <f>+'OCT-DEC 2024'!AJ8+'JUL-SEP 2024'!AJ8+'JAN-MAR 2025'!AJ8+'APR-JUN 2025'!AJ8</f>
        <v>459335492.49000001</v>
      </c>
      <c r="AK8" s="36"/>
      <c r="AL8" s="36">
        <f>+'OCT-DEC 2024'!AL8+'JUL-SEP 2024'!AL8+'JAN-MAR 2025'!AL8+'APR-JUN 2025'!AL8</f>
        <v>189613592.42581823</v>
      </c>
      <c r="AM8" s="36"/>
      <c r="AN8" s="36">
        <f>+AJ8+AL8</f>
        <v>648949084.91581821</v>
      </c>
      <c r="AO8" s="37"/>
      <c r="AP8" s="36">
        <f>+'OCT-DEC 2024'!AP8+'JUL-SEP 2024'!AP8+'JAN-MAR 2025'!AP8+'APR-JUN 2025'!AP8</f>
        <v>229330003.79999998</v>
      </c>
      <c r="AQ8" s="36"/>
      <c r="AR8" s="36">
        <f>+'OCT-DEC 2024'!AR8+'JUL-SEP 2024'!AR8+'JAN-MAR 2025'!AR8+'APR-JUN 2025'!AR8</f>
        <v>199399317.0191125</v>
      </c>
      <c r="AS8" s="36"/>
      <c r="AT8" s="36">
        <f>+AP8+AR8</f>
        <v>428729320.81911248</v>
      </c>
      <c r="AU8" s="37"/>
      <c r="AV8" s="116">
        <f>+AJ8+AP8</f>
        <v>688665496.28999996</v>
      </c>
      <c r="AW8" s="117">
        <f>+AL8+AR8</f>
        <v>389012909.44493073</v>
      </c>
      <c r="AX8" s="118">
        <f>+AV8+AW8</f>
        <v>1077678405.7349308</v>
      </c>
      <c r="AY8" s="32"/>
      <c r="AZ8" s="35">
        <f>+'OCT-DEC 2024'!AZ8+'JUL-SEP 2024'!AZ8+'JAN-MAR 2025'!AZ8+'APR-JUN 2025'!AZ8</f>
        <v>2139496718.9067082</v>
      </c>
      <c r="BA8" s="36"/>
      <c r="BB8" s="36">
        <f>+'OCT-DEC 2024'!BB8+'JUL-SEP 2024'!BB8+'JAN-MAR 2025'!BB8+'APR-JUN 2025'!BB8</f>
        <v>705148909.51329148</v>
      </c>
      <c r="BC8" s="36"/>
      <c r="BD8" s="36">
        <f>+AZ8+BB8</f>
        <v>2844645628.4199996</v>
      </c>
      <c r="BE8" s="37"/>
      <c r="BF8" s="38">
        <f>+'OCT-DEC 2024'!BF8+'JUL-SEP 2024'!BF8+'JAN-MAR 2025'!BF8+'APR-JUN 2025'!BF8</f>
        <v>1760028264.473202</v>
      </c>
      <c r="BG8" s="36"/>
      <c r="BH8" s="36">
        <f>+'OCT-DEC 2024'!BH8+'JUL-SEP 2024'!BH8+'JAN-MAR 2025'!BH8+'APR-JUN 2025'!BH8</f>
        <v>1560795374.821069</v>
      </c>
      <c r="BI8" s="36"/>
      <c r="BJ8" s="36">
        <f>+BF8+BH8</f>
        <v>3320823639.294271</v>
      </c>
      <c r="BK8" s="37"/>
      <c r="BL8" s="116">
        <f>+AZ8+BF8</f>
        <v>3899524983.3799105</v>
      </c>
      <c r="BM8" s="117">
        <f>+BB8+BH8</f>
        <v>2265944284.3343606</v>
      </c>
      <c r="BN8" s="118">
        <f>+BL8+BM8</f>
        <v>6165469267.7142715</v>
      </c>
      <c r="BO8" s="32"/>
      <c r="BP8" s="35">
        <f>+'OCT-DEC 2024'!BP8+'JUL-SEP 2024'!BP8+'JAN-MAR 2025'!BP8+'APR-JUN 2025'!BP8</f>
        <v>1088684513.0399992</v>
      </c>
      <c r="BQ8" s="36"/>
      <c r="BR8" s="36">
        <f>+'OCT-DEC 2024'!BR8+'JUL-SEP 2024'!BR8+'JAN-MAR 2025'!BR8+'APR-JUN 2025'!BR8</f>
        <v>214722092.5800004</v>
      </c>
      <c r="BS8" s="36"/>
      <c r="BT8" s="36">
        <f>+BP8+BR8</f>
        <v>1303406605.6199996</v>
      </c>
      <c r="BU8" s="37"/>
      <c r="BV8" s="38">
        <f>+'OCT-DEC 2024'!BV8+'JUL-SEP 2024'!BV8+'JAN-MAR 2025'!BV8+'APR-JUN 2025'!BV8</f>
        <v>407833161.3100009</v>
      </c>
      <c r="BW8" s="36"/>
      <c r="BX8" s="36">
        <f>+'OCT-DEC 2024'!BX8+'JUL-SEP 2024'!BX8+'JAN-MAR 2025'!BX8+'APR-JUN 2025'!BX8</f>
        <v>472115396</v>
      </c>
      <c r="BY8" s="36"/>
      <c r="BZ8" s="36">
        <f>+BV8+BX8</f>
        <v>879948557.3100009</v>
      </c>
      <c r="CA8" s="37"/>
      <c r="CB8" s="116">
        <f>+BP8+BV8</f>
        <v>1496517674.3500001</v>
      </c>
      <c r="CC8" s="117">
        <f>+BR8+BX8</f>
        <v>686837488.5800004</v>
      </c>
      <c r="CD8" s="118">
        <f>+CB8+CC8</f>
        <v>2183355162.9300003</v>
      </c>
      <c r="CE8" s="32"/>
      <c r="CF8" s="38">
        <f>+D8+T8+AJ8+AZ8+BP8</f>
        <v>6611192455.9467068</v>
      </c>
      <c r="CG8" s="36"/>
      <c r="CH8" s="36">
        <f>+F8+V8+AL8+BB8+BR8</f>
        <v>1984966579.8191102</v>
      </c>
      <c r="CI8" s="39"/>
      <c r="CJ8" s="36">
        <f>+CF8+CH8</f>
        <v>8596159035.7658176</v>
      </c>
      <c r="CK8" s="40"/>
      <c r="CL8" s="38">
        <f>+J8+Z8+AP8+BF8+BV8</f>
        <v>4295247059.6142025</v>
      </c>
      <c r="CM8" s="39"/>
      <c r="CN8" s="36">
        <f>+L8+AB8+AR8+BH8+BX8</f>
        <v>3969550169.0101814</v>
      </c>
      <c r="CO8" s="39"/>
      <c r="CP8" s="36">
        <f>+CL8+CN8</f>
        <v>8264797228.6243839</v>
      </c>
      <c r="CQ8" s="40"/>
      <c r="CR8" s="152"/>
      <c r="CS8" s="161" t="s">
        <v>15</v>
      </c>
      <c r="CT8" s="38">
        <f>+CJ8</f>
        <v>8596159035.7658176</v>
      </c>
      <c r="CU8" s="36">
        <f>+CP8</f>
        <v>8264797228.6243839</v>
      </c>
      <c r="CV8" s="37">
        <f>+CT8+CU8</f>
        <v>16860956264.390202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>
        <f>+'JUL-SEP 2024'!D9+'OCT-DEC 2024'!D9+'JAN-MAR 2025'!D9+'APR-JUN 2025'!D9</f>
        <v>0</v>
      </c>
      <c r="E9" s="36"/>
      <c r="F9" s="36">
        <f>+'JUL-SEP 2024'!F9+'OCT-DEC 2024'!F9+'JAN-MAR 2025'!F9+'APR-JUN 2025'!F9</f>
        <v>0</v>
      </c>
      <c r="G9" s="36"/>
      <c r="H9" s="36">
        <f>+D9+F9</f>
        <v>0</v>
      </c>
      <c r="I9" s="203"/>
      <c r="J9" s="38">
        <f>+'JUL-SEP 2024'!J9+'OCT-DEC 2024'!J9+'JAN-MAR 2025'!J9+'APR-JUN 2025'!J9</f>
        <v>0</v>
      </c>
      <c r="K9" s="36"/>
      <c r="L9" s="36">
        <f>+'JUL-SEP 2024'!L9+'OCT-DEC 2024'!L9+'JAN-MAR 2025'!L9+'APR-JUN 2025'!L9</f>
        <v>0</v>
      </c>
      <c r="M9" s="36"/>
      <c r="N9" s="36">
        <f>+J9+L9</f>
        <v>0</v>
      </c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>
        <f>+'JUL-SEP 2024'!T9+'OCT-DEC 2024'!T9+'JAN-MAR 2025'!T9+'APR-JUN 2025'!T9</f>
        <v>0</v>
      </c>
      <c r="U9" s="36"/>
      <c r="V9" s="36">
        <f>+'JUL-SEP 2024'!V9+'OCT-DEC 2024'!V9+'JAN-MAR 2025'!V9+'APR-JUN 2025'!V9</f>
        <v>0</v>
      </c>
      <c r="W9" s="36"/>
      <c r="X9" s="36">
        <f>+T9+V9</f>
        <v>0</v>
      </c>
      <c r="Y9" s="37"/>
      <c r="Z9" s="243">
        <f>+'OCT-DEC 2024'!Z9+'JUL-SEP 2024'!Z9+'JAN-MAR 2025'!Z9+'APR-JUN 2025'!Z9</f>
        <v>0</v>
      </c>
      <c r="AA9" s="36"/>
      <c r="AB9" s="36">
        <f>+'OCT-DEC 2024'!AB9+'JUL-SEP 2024'!AB9+'JAN-MAR 2025'!AB9+'APR-JUN 2025'!AB9</f>
        <v>0</v>
      </c>
      <c r="AC9" s="36"/>
      <c r="AD9" s="36">
        <f>+Z9+AB9</f>
        <v>0</v>
      </c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>
        <f>+'OCT-DEC 2024'!AJ9+'JUL-SEP 2024'!AJ9+'JAN-MAR 2025'!AJ9+'APR-JUN 2025'!AJ9</f>
        <v>0</v>
      </c>
      <c r="AK9" s="36"/>
      <c r="AL9" s="36">
        <f>+'OCT-DEC 2024'!AL9+'JUL-SEP 2024'!AL9+'JAN-MAR 2025'!AL9+'APR-JUN 2025'!AL9</f>
        <v>0</v>
      </c>
      <c r="AM9" s="36"/>
      <c r="AN9" s="36">
        <f>+AJ9+AL9</f>
        <v>0</v>
      </c>
      <c r="AO9" s="37"/>
      <c r="AP9" s="36">
        <f>+'OCT-DEC 2024'!AP9+'JUL-SEP 2024'!AP9+'JAN-MAR 2025'!AP9+'APR-JUN 2025'!AP9</f>
        <v>0</v>
      </c>
      <c r="AQ9" s="36"/>
      <c r="AR9" s="36">
        <f>+'OCT-DEC 2024'!AR9+'JUL-SEP 2024'!AR9+'JAN-MAR 2025'!AR9+'APR-JUN 2025'!AR9</f>
        <v>0</v>
      </c>
      <c r="AS9" s="36"/>
      <c r="AT9" s="36">
        <f>+AP9+AR9</f>
        <v>0</v>
      </c>
      <c r="AU9" s="37"/>
      <c r="AV9" s="116">
        <f>+AJ9+AP9</f>
        <v>0</v>
      </c>
      <c r="AW9" s="117">
        <f>+AL9+AR9</f>
        <v>0</v>
      </c>
      <c r="AX9" s="118">
        <f>+AV9+AW9</f>
        <v>0</v>
      </c>
      <c r="AY9" s="32"/>
      <c r="AZ9" s="35">
        <f>+'OCT-DEC 2024'!AZ9+'JUL-SEP 2024'!AZ9+'JAN-MAR 2025'!AZ9+'APR-JUN 2025'!AZ9</f>
        <v>0</v>
      </c>
      <c r="BA9" s="36"/>
      <c r="BB9" s="36">
        <f>+'OCT-DEC 2024'!BB9+'JUL-SEP 2024'!BB9+'JAN-MAR 2025'!BB9+'APR-JUN 2025'!BB9</f>
        <v>0</v>
      </c>
      <c r="BC9" s="36"/>
      <c r="BD9" s="36">
        <f>+AZ9+BB9</f>
        <v>0</v>
      </c>
      <c r="BE9" s="37"/>
      <c r="BF9" s="38">
        <f>+'OCT-DEC 2024'!BF9+'JUL-SEP 2024'!BF9+'JAN-MAR 2025'!BF9+'APR-JUN 2025'!BF9</f>
        <v>0</v>
      </c>
      <c r="BG9" s="36"/>
      <c r="BH9" s="36">
        <f>+'OCT-DEC 2024'!BH9+'JUL-SEP 2024'!BH9+'JAN-MAR 2025'!BH9+'APR-JUN 2025'!BH9</f>
        <v>0</v>
      </c>
      <c r="BI9" s="36"/>
      <c r="BJ9" s="36">
        <f>+BF9+BH9</f>
        <v>0</v>
      </c>
      <c r="BK9" s="37"/>
      <c r="BL9" s="116">
        <f>+AZ9+BF9</f>
        <v>0</v>
      </c>
      <c r="BM9" s="117">
        <f>+BB9+BH9</f>
        <v>0</v>
      </c>
      <c r="BN9" s="118">
        <f>+BL9+BM9</f>
        <v>0</v>
      </c>
      <c r="BO9" s="32"/>
      <c r="BP9" s="35">
        <f>+'OCT-DEC 2024'!BP9+'JUL-SEP 2024'!BP9+'JAN-MAR 2025'!BP9+'APR-JUN 2025'!BP9</f>
        <v>0</v>
      </c>
      <c r="BQ9" s="36"/>
      <c r="BR9" s="36">
        <f>+'OCT-DEC 2024'!BR9+'JUL-SEP 2024'!BR9+'JAN-MAR 2025'!BR9+'APR-JUN 2025'!BR9</f>
        <v>0</v>
      </c>
      <c r="BS9" s="36"/>
      <c r="BT9" s="36">
        <f>+BP9+BR9</f>
        <v>0</v>
      </c>
      <c r="BU9" s="37"/>
      <c r="BV9" s="38">
        <f>+'OCT-DEC 2024'!BV9+'JUL-SEP 2024'!BV9+'JAN-MAR 2025'!BV9+'APR-JUN 2025'!BV9</f>
        <v>0</v>
      </c>
      <c r="BW9" s="36"/>
      <c r="BX9" s="36">
        <f>+'OCT-DEC 2024'!BX9+'JUL-SEP 2024'!BX9+'JAN-MAR 2025'!BX9+'APR-JUN 2025'!BX9</f>
        <v>0</v>
      </c>
      <c r="BY9" s="36"/>
      <c r="BZ9" s="36">
        <f>+BV9+BX9</f>
        <v>0</v>
      </c>
      <c r="CA9" s="37"/>
      <c r="CB9" s="116">
        <f>+BP9+BV9</f>
        <v>0</v>
      </c>
      <c r="CC9" s="117">
        <f>+BR9+BX9</f>
        <v>0</v>
      </c>
      <c r="CD9" s="118">
        <f>+CB9+CC9</f>
        <v>0</v>
      </c>
      <c r="CE9" s="32"/>
      <c r="CF9" s="38">
        <f t="shared" ref="CF9:CF16" si="0">+D9+T9+AJ9+AZ9+BP9</f>
        <v>0</v>
      </c>
      <c r="CG9" s="36"/>
      <c r="CH9" s="36">
        <f t="shared" ref="CH9:CH16" si="1">+F9+V9+AL9+BB9+BR9</f>
        <v>0</v>
      </c>
      <c r="CI9" s="39"/>
      <c r="CJ9" s="36">
        <f t="shared" ref="CJ9:CJ17" si="2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f>+CL9+CN9</f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f>SUM(D8:D9)</f>
        <v>1139650769.26</v>
      </c>
      <c r="E10" s="43"/>
      <c r="F10" s="43">
        <f>SUM(F8:F9)</f>
        <v>345126763.49000001</v>
      </c>
      <c r="G10" s="43"/>
      <c r="H10" s="43">
        <f>+D10+F10</f>
        <v>1484777532.75</v>
      </c>
      <c r="I10" s="287"/>
      <c r="J10" s="45">
        <f>+J8</f>
        <v>650448511</v>
      </c>
      <c r="K10" s="43"/>
      <c r="L10" s="43">
        <f>+L8</f>
        <v>929557985.32999992</v>
      </c>
      <c r="M10" s="43"/>
      <c r="N10" s="43">
        <f>+J10+L10</f>
        <v>1580006496.3299999</v>
      </c>
      <c r="O10" s="44"/>
      <c r="P10" s="122">
        <f>+P8</f>
        <v>1790099280.26</v>
      </c>
      <c r="Q10" s="123">
        <f t="shared" ref="Q10:R10" si="3">+Q8</f>
        <v>1274684748.8199999</v>
      </c>
      <c r="R10" s="124">
        <f t="shared" si="3"/>
        <v>3064784029.0799999</v>
      </c>
      <c r="S10" s="32"/>
      <c r="T10" s="45">
        <f>SUM(T8:T9)</f>
        <v>1784024962.2500002</v>
      </c>
      <c r="U10" s="43"/>
      <c r="V10" s="43">
        <f>SUM(V8:V9)</f>
        <v>530355221.81000006</v>
      </c>
      <c r="W10" s="43"/>
      <c r="X10" s="43">
        <f>+T10+V10</f>
        <v>2314380184.0600004</v>
      </c>
      <c r="Y10" s="44"/>
      <c r="Z10" s="244">
        <f>SUM(Z8:Z9)</f>
        <v>1247607119.0309989</v>
      </c>
      <c r="AA10" s="43"/>
      <c r="AB10" s="43">
        <f>SUM(AB8:AB9)</f>
        <v>807682095.84000003</v>
      </c>
      <c r="AC10" s="43"/>
      <c r="AD10" s="43">
        <f>+Z10+AB10</f>
        <v>2055289214.8709989</v>
      </c>
      <c r="AE10" s="44"/>
      <c r="AF10" s="122">
        <f>+AF8</f>
        <v>3031632081.2809992</v>
      </c>
      <c r="AG10" s="123">
        <f t="shared" ref="AG10:AH10" si="4">+AG8</f>
        <v>1338037317.6500001</v>
      </c>
      <c r="AH10" s="124">
        <f t="shared" si="4"/>
        <v>4369669398.9309998</v>
      </c>
      <c r="AI10" s="32"/>
      <c r="AJ10" s="42">
        <f>SUM(AJ8:AJ9)</f>
        <v>459335492.49000001</v>
      </c>
      <c r="AK10" s="43"/>
      <c r="AL10" s="43">
        <f>SUM(AL8:AL9)</f>
        <v>189613592.42581823</v>
      </c>
      <c r="AM10" s="43"/>
      <c r="AN10" s="43">
        <f>SUM(AN8:AN9)</f>
        <v>648949084.91581821</v>
      </c>
      <c r="AO10" s="44"/>
      <c r="AP10" s="43">
        <f>SUM(AP8:AP9)</f>
        <v>229330003.79999998</v>
      </c>
      <c r="AQ10" s="43"/>
      <c r="AR10" s="43">
        <f>SUM(AR8:AR9)</f>
        <v>199399317.0191125</v>
      </c>
      <c r="AS10" s="43"/>
      <c r="AT10" s="43">
        <f>SUM(AT8:AT9)</f>
        <v>428729320.81911248</v>
      </c>
      <c r="AU10" s="44"/>
      <c r="AV10" s="122">
        <f>+AV8</f>
        <v>688665496.28999996</v>
      </c>
      <c r="AW10" s="123">
        <f t="shared" ref="AW10:AX10" si="5">+AW8</f>
        <v>389012909.44493073</v>
      </c>
      <c r="AX10" s="124">
        <f t="shared" si="5"/>
        <v>1077678405.7349308</v>
      </c>
      <c r="AY10" s="32"/>
      <c r="AZ10" s="42">
        <f>SUM(AZ8:AZ9)</f>
        <v>2139496718.9067082</v>
      </c>
      <c r="BA10" s="43"/>
      <c r="BB10" s="43">
        <f>SUM(BB8:BB9)</f>
        <v>705148909.51329148</v>
      </c>
      <c r="BC10" s="43"/>
      <c r="BD10" s="43">
        <f>SUM(BD8:BD9)</f>
        <v>2844645628.4199996</v>
      </c>
      <c r="BE10" s="44"/>
      <c r="BF10" s="45">
        <f>SUM(BF8:BF9)</f>
        <v>1760028264.473202</v>
      </c>
      <c r="BG10" s="43"/>
      <c r="BH10" s="43">
        <f>SUM(BH8:BH9)</f>
        <v>1560795374.821069</v>
      </c>
      <c r="BI10" s="43"/>
      <c r="BJ10" s="43">
        <f>SUM(BJ8:BJ9)</f>
        <v>3320823639.294271</v>
      </c>
      <c r="BK10" s="44"/>
      <c r="BL10" s="122">
        <f>+BL8</f>
        <v>3899524983.3799105</v>
      </c>
      <c r="BM10" s="123">
        <f t="shared" ref="BM10:BN10" si="6">+BM8</f>
        <v>2265944284.3343606</v>
      </c>
      <c r="BN10" s="124">
        <f t="shared" si="6"/>
        <v>6165469267.7142715</v>
      </c>
      <c r="BO10" s="32"/>
      <c r="BP10" s="42">
        <f>SUM(BP8:BP9)</f>
        <v>1088684513.0399992</v>
      </c>
      <c r="BQ10" s="43"/>
      <c r="BR10" s="43">
        <f>SUM(BR8:BR9)</f>
        <v>214722092.5800004</v>
      </c>
      <c r="BS10" s="43"/>
      <c r="BT10" s="43">
        <f>SUM(BT8:BT9)</f>
        <v>1303406605.6199996</v>
      </c>
      <c r="BU10" s="44"/>
      <c r="BV10" s="45">
        <f>SUM(BV8:BV9)</f>
        <v>407833161.3100009</v>
      </c>
      <c r="BW10" s="43"/>
      <c r="BX10" s="43">
        <f>SUM(BX8:BX9)</f>
        <v>472115396</v>
      </c>
      <c r="BY10" s="43"/>
      <c r="BZ10" s="43">
        <f>SUM(BZ8:BZ9)</f>
        <v>879948557.3100009</v>
      </c>
      <c r="CA10" s="44"/>
      <c r="CB10" s="122">
        <f>+CB8</f>
        <v>1496517674.3500001</v>
      </c>
      <c r="CC10" s="123">
        <f t="shared" ref="CC10:CD10" si="7">+CC8</f>
        <v>686837488.5800004</v>
      </c>
      <c r="CD10" s="124">
        <f t="shared" si="7"/>
        <v>2183355162.9300003</v>
      </c>
      <c r="CE10" s="32"/>
      <c r="CF10" s="38">
        <f t="shared" si="0"/>
        <v>6611192455.9467068</v>
      </c>
      <c r="CG10" s="36"/>
      <c r="CH10" s="36">
        <f t="shared" si="1"/>
        <v>1984966579.8191102</v>
      </c>
      <c r="CI10" s="46"/>
      <c r="CJ10" s="36">
        <f t="shared" si="2"/>
        <v>8596159035.7658176</v>
      </c>
      <c r="CK10" s="47"/>
      <c r="CL10" s="45">
        <f>+CL8+CL9</f>
        <v>4295247059.6142025</v>
      </c>
      <c r="CM10" s="46"/>
      <c r="CN10" s="43">
        <f>+CN8+CN9</f>
        <v>3969550169.0101814</v>
      </c>
      <c r="CO10" s="46"/>
      <c r="CP10" s="43">
        <f>+CP8+CP9</f>
        <v>8264797228.6243839</v>
      </c>
      <c r="CQ10" s="47"/>
      <c r="CR10" s="153"/>
      <c r="CS10" s="161" t="s">
        <v>17</v>
      </c>
      <c r="CT10" s="45">
        <f>+CT8</f>
        <v>8596159035.7658176</v>
      </c>
      <c r="CU10" s="43">
        <f>+CU8</f>
        <v>8264797228.6243839</v>
      </c>
      <c r="CV10" s="44">
        <f>+CV8</f>
        <v>16860956264.390202</v>
      </c>
      <c r="CW10"/>
    </row>
    <row r="11" spans="1:101" s="19" customFormat="1" ht="15.6" x14ac:dyDescent="0.3">
      <c r="A11" s="26">
        <v>2</v>
      </c>
      <c r="B11" s="26" t="s">
        <v>205</v>
      </c>
      <c r="C11" s="34"/>
      <c r="D11" s="35">
        <f>+'JUL-SEP 2024'!D11+'OCT-DEC 2024'!D11+'JAN-MAR 2025'!D11+'APR-JUN 2025'!D11</f>
        <v>-1275867</v>
      </c>
      <c r="E11" s="36"/>
      <c r="F11" s="36">
        <f>+'JUL-SEP 2024'!F11+'OCT-DEC 2024'!F11+'JAN-MAR 2025'!F11+'APR-JUN 2025'!F11</f>
        <v>-7919854.3300000001</v>
      </c>
      <c r="G11" s="36"/>
      <c r="H11" s="36">
        <f t="shared" ref="H11:H16" si="8">+D11+F11</f>
        <v>-9195721.3300000001</v>
      </c>
      <c r="I11" s="203"/>
      <c r="J11" s="38">
        <f>+'JUL-SEP 2024'!J11+'OCT-DEC 2024'!J11+'JAN-MAR 2025'!J11+'APR-JUN 2025'!J11</f>
        <v>0</v>
      </c>
      <c r="K11" s="36"/>
      <c r="L11" s="36">
        <f>+'JUL-SEP 2024'!L11+'OCT-DEC 2024'!L11+'JAN-MAR 2025'!L11+'APR-JUN 2025'!L11</f>
        <v>9436383.6099999994</v>
      </c>
      <c r="M11" s="36"/>
      <c r="N11" s="36">
        <f>+J11+L11</f>
        <v>9436383.6099999994</v>
      </c>
      <c r="O11" s="37"/>
      <c r="P11" s="116">
        <f t="shared" ref="P11:P16" si="9">+D11+J11</f>
        <v>-1275867</v>
      </c>
      <c r="Q11" s="117">
        <f t="shared" ref="Q11:Q16" si="10">+F11+L11</f>
        <v>1516529.2799999993</v>
      </c>
      <c r="R11" s="118">
        <f t="shared" ref="R11:R16" si="11">+P11+Q11</f>
        <v>240662.27999999933</v>
      </c>
      <c r="S11" s="32"/>
      <c r="T11" s="38">
        <f>+'JUL-SEP 2024'!T11+'OCT-DEC 2024'!T11+'JAN-MAR 2025'!T11+'APR-JUN 2025'!T11</f>
        <v>0</v>
      </c>
      <c r="U11" s="36"/>
      <c r="V11" s="36">
        <f>+'JUL-SEP 2024'!V11+'OCT-DEC 2024'!V11+'JAN-MAR 2025'!V11+'APR-JUN 2025'!V11</f>
        <v>0</v>
      </c>
      <c r="W11" s="36"/>
      <c r="X11" s="36">
        <f t="shared" ref="X11:X16" si="12">+T11+V11</f>
        <v>0</v>
      </c>
      <c r="Y11" s="37"/>
      <c r="Z11" s="243">
        <f>+'OCT-DEC 2024'!Z11+'JUL-SEP 2024'!Z11+'JAN-MAR 2025'!Z11+'APR-JUN 2025'!Z11</f>
        <v>0</v>
      </c>
      <c r="AA11" s="36"/>
      <c r="AB11" s="36">
        <f>+'OCT-DEC 2024'!AB11+'JUL-SEP 2024'!AB11+'JAN-MAR 2025'!AB11+'APR-JUN 2025'!AB11</f>
        <v>0</v>
      </c>
      <c r="AC11" s="36"/>
      <c r="AD11" s="36">
        <f t="shared" ref="AD11:AD16" si="13">+Z11+AB11</f>
        <v>0</v>
      </c>
      <c r="AE11" s="37"/>
      <c r="AF11" s="116">
        <f t="shared" ref="AF11:AF16" si="14">+T11+Z11</f>
        <v>0</v>
      </c>
      <c r="AG11" s="117">
        <f t="shared" ref="AG11:AG16" si="15">+V11+AB11</f>
        <v>0</v>
      </c>
      <c r="AH11" s="118">
        <f t="shared" ref="AH11:AH16" si="16">+AF11+AG11</f>
        <v>0</v>
      </c>
      <c r="AI11" s="32"/>
      <c r="AJ11" s="35">
        <f>+'OCT-DEC 2024'!AJ11+'JUL-SEP 2024'!AJ11+'JAN-MAR 2025'!AJ11+'APR-JUN 2025'!AJ11</f>
        <v>0</v>
      </c>
      <c r="AK11" s="36"/>
      <c r="AL11" s="36">
        <f>+'OCT-DEC 2024'!AL11+'JUL-SEP 2024'!AL11+'JAN-MAR 2025'!AL11+'APR-JUN 2025'!AL11</f>
        <v>0</v>
      </c>
      <c r="AM11" s="36"/>
      <c r="AN11" s="36">
        <f t="shared" ref="AN11:AN16" si="17">+AJ11+AL11</f>
        <v>0</v>
      </c>
      <c r="AO11" s="37"/>
      <c r="AP11" s="36">
        <f>+'OCT-DEC 2024'!AP11+'JUL-SEP 2024'!AP11+'JAN-MAR 2025'!AP11+'APR-JUN 2025'!AP11</f>
        <v>0</v>
      </c>
      <c r="AQ11" s="36"/>
      <c r="AR11" s="36">
        <f>+'OCT-DEC 2024'!AR11+'JUL-SEP 2024'!AR11+'JAN-MAR 2025'!AR11+'APR-JUN 2025'!AR11</f>
        <v>4771333.0599999996</v>
      </c>
      <c r="AS11" s="39"/>
      <c r="AT11" s="36">
        <f t="shared" ref="AT11:AT16" si="18">+AP11+AR11</f>
        <v>4771333.0599999996</v>
      </c>
      <c r="AU11" s="37"/>
      <c r="AV11" s="116">
        <f t="shared" ref="AV11:AV16" si="19">+AJ11+AP11</f>
        <v>0</v>
      </c>
      <c r="AW11" s="117">
        <f t="shared" ref="AW11:AW16" si="20">+AL11+AR11</f>
        <v>4771333.0599999996</v>
      </c>
      <c r="AX11" s="118">
        <f t="shared" ref="AX11:AX16" si="21">+AV11+AW11</f>
        <v>4771333.0599999996</v>
      </c>
      <c r="AY11" s="32"/>
      <c r="AZ11" s="35">
        <f>+'OCT-DEC 2024'!AZ11+'JUL-SEP 2024'!AZ11+'JAN-MAR 2025'!AZ11+'APR-JUN 2025'!AZ11</f>
        <v>0</v>
      </c>
      <c r="BA11" s="36"/>
      <c r="BB11" s="36">
        <f>+'OCT-DEC 2024'!BB11+'JUL-SEP 2024'!BB11+'JAN-MAR 2025'!BB11+'APR-JUN 2025'!BB11</f>
        <v>0</v>
      </c>
      <c r="BC11" s="36"/>
      <c r="BD11" s="36">
        <f t="shared" ref="BD11:BD16" si="22">+AZ11+BB11</f>
        <v>0</v>
      </c>
      <c r="BE11" s="37"/>
      <c r="BF11" s="38">
        <f>+'OCT-DEC 2024'!BF11+'JUL-SEP 2024'!BF11+'JAN-MAR 2025'!BF11+'APR-JUN 2025'!BF11</f>
        <v>0</v>
      </c>
      <c r="BG11" s="36"/>
      <c r="BH11" s="36">
        <f>+'OCT-DEC 2024'!BH11+'JUL-SEP 2024'!BH11+'JAN-MAR 2025'!BH11+'APR-JUN 2025'!BH11</f>
        <v>0</v>
      </c>
      <c r="BI11" s="36"/>
      <c r="BJ11" s="36">
        <f t="shared" ref="BJ11:BJ16" si="23">+BF11+BH11</f>
        <v>0</v>
      </c>
      <c r="BK11" s="37"/>
      <c r="BL11" s="116">
        <f t="shared" ref="BL11:BL16" si="24">+AZ11+BF11</f>
        <v>0</v>
      </c>
      <c r="BM11" s="117">
        <f t="shared" ref="BM11:BM16" si="25">+BB11+BH11</f>
        <v>0</v>
      </c>
      <c r="BN11" s="118">
        <f t="shared" ref="BN11:BN16" si="26">+BL11+BM11</f>
        <v>0</v>
      </c>
      <c r="BO11" s="32"/>
      <c r="BP11" s="35">
        <f>+'OCT-DEC 2024'!BP11+'JUL-SEP 2024'!BP11+'JAN-MAR 2025'!BP11+'APR-JUN 2025'!BP11</f>
        <v>0</v>
      </c>
      <c r="BQ11" s="36"/>
      <c r="BR11" s="36">
        <f>+'OCT-DEC 2024'!BR11+'JUL-SEP 2024'!BR11+'JAN-MAR 2025'!BR11+'APR-JUN 2025'!BR11</f>
        <v>0</v>
      </c>
      <c r="BS11" s="36"/>
      <c r="BT11" s="36">
        <f t="shared" ref="BT11:BT16" si="27">+BP11+BR11</f>
        <v>0</v>
      </c>
      <c r="BU11" s="37"/>
      <c r="BV11" s="38">
        <f>+'OCT-DEC 2024'!BV11+'JUL-SEP 2024'!BV11+'JAN-MAR 2025'!BV11+'APR-JUN 2025'!BV11</f>
        <v>0</v>
      </c>
      <c r="BW11" s="36"/>
      <c r="BX11" s="36">
        <f>+'OCT-DEC 2024'!BX11+'JUL-SEP 2024'!BX11+'JAN-MAR 2025'!BX11+'APR-JUN 2025'!BX11</f>
        <v>0</v>
      </c>
      <c r="BY11" s="36"/>
      <c r="BZ11" s="36">
        <f t="shared" ref="BZ11:BZ16" si="28">+BV11+BX11</f>
        <v>0</v>
      </c>
      <c r="CA11" s="37"/>
      <c r="CB11" s="116">
        <f t="shared" ref="CB11:CB16" si="29">+BP11+BV11</f>
        <v>0</v>
      </c>
      <c r="CC11" s="117">
        <f t="shared" ref="CC11:CC16" si="30">+BR11+BX11</f>
        <v>0</v>
      </c>
      <c r="CD11" s="118">
        <f t="shared" ref="CD11:CD16" si="31">+CB11+CC11</f>
        <v>0</v>
      </c>
      <c r="CE11" s="32"/>
      <c r="CF11" s="38">
        <f t="shared" si="0"/>
        <v>-1275867</v>
      </c>
      <c r="CG11" s="36"/>
      <c r="CH11" s="36">
        <f t="shared" si="1"/>
        <v>-7919854.3300000001</v>
      </c>
      <c r="CI11" s="39"/>
      <c r="CJ11" s="36">
        <f t="shared" si="2"/>
        <v>-9195721.3300000001</v>
      </c>
      <c r="CK11" s="40"/>
      <c r="CL11" s="38">
        <f t="shared" ref="CL11:CL16" si="32">+J11+Z11+AP11+BF11+BV11</f>
        <v>0</v>
      </c>
      <c r="CM11" s="39"/>
      <c r="CN11" s="36">
        <f t="shared" ref="CN11:CN16" si="33">+L11+AB11+AR11+BH11+BX11</f>
        <v>14207716.669999998</v>
      </c>
      <c r="CO11" s="39"/>
      <c r="CP11" s="36">
        <f t="shared" ref="CP11:CP16" si="34">+CL11+CN11</f>
        <v>14207716.669999998</v>
      </c>
      <c r="CQ11" s="40"/>
      <c r="CR11" s="152"/>
      <c r="CS11" s="26" t="s">
        <v>205</v>
      </c>
      <c r="CT11" s="38">
        <f t="shared" ref="CT11:CT16" si="35">+CJ11</f>
        <v>-9195721.3300000001</v>
      </c>
      <c r="CU11" s="36">
        <f t="shared" ref="CU11:CU16" si="36">+CP11</f>
        <v>14207716.669999998</v>
      </c>
      <c r="CV11" s="37">
        <f t="shared" ref="CV11:CV16" si="37">+CT11+CU11</f>
        <v>5011995.339999998</v>
      </c>
      <c r="CW11"/>
    </row>
    <row r="12" spans="1:101" s="19" customFormat="1" ht="15.6" x14ac:dyDescent="0.3">
      <c r="A12" s="26"/>
      <c r="B12" s="26" t="s">
        <v>206</v>
      </c>
      <c r="C12" s="34"/>
      <c r="D12" s="35">
        <f>+'JUL-SEP 2024'!D12+'OCT-DEC 2024'!D12+'JAN-MAR 2025'!D12+'APR-JUN 2025'!D12</f>
        <v>-3129891.5</v>
      </c>
      <c r="E12" s="36"/>
      <c r="F12" s="36">
        <f>+'JUL-SEP 2024'!F12+'OCT-DEC 2024'!F12+'JAN-MAR 2025'!F12+'APR-JUN 2025'!F12</f>
        <v>0</v>
      </c>
      <c r="G12" s="36"/>
      <c r="H12" s="36">
        <f t="shared" ref="H12" si="38">+D12+F12</f>
        <v>-3129891.5</v>
      </c>
      <c r="I12" s="203"/>
      <c r="J12" s="38">
        <f>+'JUL-SEP 2024'!J12+'OCT-DEC 2024'!J12+'JAN-MAR 2025'!J12+'APR-JUN 2025'!J12</f>
        <v>-3129891.5</v>
      </c>
      <c r="K12" s="36"/>
      <c r="L12" s="36">
        <f>+'JUL-SEP 2024'!L12+'OCT-DEC 2024'!L12+'JAN-MAR 2025'!L12+'APR-JUN 2025'!L12</f>
        <v>17664</v>
      </c>
      <c r="M12" s="36"/>
      <c r="N12" s="36">
        <f>+J12+L12</f>
        <v>-3112227.5</v>
      </c>
      <c r="O12" s="37"/>
      <c r="P12" s="116">
        <f t="shared" ref="P12" si="39">+D12+J12</f>
        <v>-6259783</v>
      </c>
      <c r="Q12" s="117">
        <f t="shared" ref="Q12" si="40">+F12+L12</f>
        <v>17664</v>
      </c>
      <c r="R12" s="118">
        <f t="shared" ref="R12" si="41">+P12+Q12</f>
        <v>-6242119</v>
      </c>
      <c r="S12" s="32"/>
      <c r="T12" s="38">
        <f>+'JUL-SEP 2024'!T12+'OCT-DEC 2024'!T12+'JAN-MAR 2025'!T12+'APR-JUN 2025'!T12</f>
        <v>3839970.7</v>
      </c>
      <c r="U12" s="36"/>
      <c r="V12" s="36">
        <f>+'JUL-SEP 2024'!V12+'OCT-DEC 2024'!V12+'JAN-MAR 2025'!V12+'APR-JUN 2025'!V12</f>
        <v>53297390.820000008</v>
      </c>
      <c r="W12" s="36"/>
      <c r="X12" s="36">
        <f t="shared" ref="X12" si="42">+T12+V12</f>
        <v>57137361.520000011</v>
      </c>
      <c r="Y12" s="37"/>
      <c r="Z12" s="243">
        <f>+'OCT-DEC 2024'!Z12+'JUL-SEP 2024'!Z12+'JAN-MAR 2025'!Z12+'APR-JUN 2025'!Z12</f>
        <v>4030032.84</v>
      </c>
      <c r="AA12" s="36"/>
      <c r="AB12" s="36">
        <f>+'OCT-DEC 2024'!AB12+'JUL-SEP 2024'!AB12+'JAN-MAR 2025'!AB12+'APR-JUN 2025'!AB12</f>
        <v>97882446.530000016</v>
      </c>
      <c r="AC12" s="36"/>
      <c r="AD12" s="36">
        <f t="shared" ref="AD12" si="43">+Z12+AB12</f>
        <v>101912479.37000002</v>
      </c>
      <c r="AE12" s="37"/>
      <c r="AF12" s="116">
        <f t="shared" ref="AF12" si="44">+T12+Z12</f>
        <v>7870003.54</v>
      </c>
      <c r="AG12" s="117">
        <f t="shared" ref="AG12" si="45">+V12+AB12</f>
        <v>151179837.35000002</v>
      </c>
      <c r="AH12" s="118">
        <f t="shared" ref="AH12" si="46">+AF12+AG12</f>
        <v>159049840.89000002</v>
      </c>
      <c r="AI12" s="32"/>
      <c r="AJ12" s="35">
        <f>+'OCT-DEC 2024'!AJ12+'JUL-SEP 2024'!AJ12+'JAN-MAR 2025'!AJ12+'APR-JUN 2025'!AJ12</f>
        <v>-2591256.7800000003</v>
      </c>
      <c r="AK12" s="36"/>
      <c r="AL12" s="36">
        <f>+'OCT-DEC 2024'!AL12+'JUL-SEP 2024'!AL12+'JAN-MAR 2025'!AL12+'APR-JUN 2025'!AL12</f>
        <v>25005151.444181733</v>
      </c>
      <c r="AM12" s="36"/>
      <c r="AN12" s="36">
        <f t="shared" ref="AN12" si="47">+AJ12+AL12</f>
        <v>22413894.664181732</v>
      </c>
      <c r="AO12" s="37"/>
      <c r="AP12" s="36">
        <f>+'OCT-DEC 2024'!AP12+'JUL-SEP 2024'!AP12+'JAN-MAR 2025'!AP12+'APR-JUN 2025'!AP12</f>
        <v>-2261481.54</v>
      </c>
      <c r="AQ12" s="36"/>
      <c r="AR12" s="36">
        <f>+'OCT-DEC 2024'!AR12+'JUL-SEP 2024'!AR12+'JAN-MAR 2025'!AR12+'APR-JUN 2025'!AR12</f>
        <v>57592197.290887475</v>
      </c>
      <c r="AS12" s="39"/>
      <c r="AT12" s="36">
        <f t="shared" ref="AT12" si="48">+AP12+AR12</f>
        <v>55330715.750887476</v>
      </c>
      <c r="AU12" s="37"/>
      <c r="AV12" s="116">
        <f t="shared" ref="AV12" si="49">+AJ12+AP12</f>
        <v>-4852738.32</v>
      </c>
      <c r="AW12" s="117">
        <f t="shared" ref="AW12" si="50">+AL12+AR12</f>
        <v>82597348.735069215</v>
      </c>
      <c r="AX12" s="118">
        <f t="shared" ref="AX12" si="51">+AV12+AW12</f>
        <v>77744610.415069222</v>
      </c>
      <c r="AY12" s="32"/>
      <c r="AZ12" s="35">
        <f>+'OCT-DEC 2024'!AZ12+'JUL-SEP 2024'!AZ12+'JAN-MAR 2025'!AZ12+'APR-JUN 2025'!AZ12</f>
        <v>-19687497</v>
      </c>
      <c r="BA12" s="36"/>
      <c r="BB12" s="36">
        <f>+'OCT-DEC 2024'!BB12+'JUL-SEP 2024'!BB12+'JAN-MAR 2025'!BB12+'APR-JUN 2025'!BB12</f>
        <v>1335964.8400000003</v>
      </c>
      <c r="BC12" s="36"/>
      <c r="BD12" s="36">
        <f t="shared" ref="BD12" si="52">+AZ12+BB12</f>
        <v>-18351532.16</v>
      </c>
      <c r="BE12" s="37"/>
      <c r="BF12" s="38">
        <f>+'OCT-DEC 2024'!BF12+'JUL-SEP 2024'!BF12+'JAN-MAR 2025'!BF12+'APR-JUN 2025'!BF12</f>
        <v>-7230899</v>
      </c>
      <c r="BG12" s="36"/>
      <c r="BH12" s="36">
        <f>+'OCT-DEC 2024'!BH12+'JUL-SEP 2024'!BH12+'JAN-MAR 2025'!BH12+'APR-JUN 2025'!BH12</f>
        <v>-29418067.010000005</v>
      </c>
      <c r="BI12" s="36"/>
      <c r="BJ12" s="36">
        <f t="shared" ref="BJ12" si="53">+BF12+BH12</f>
        <v>-36648966.010000005</v>
      </c>
      <c r="BK12" s="37"/>
      <c r="BL12" s="116">
        <f t="shared" ref="BL12" si="54">+AZ12+BF12</f>
        <v>-26918396</v>
      </c>
      <c r="BM12" s="117">
        <f t="shared" ref="BM12" si="55">+BB12+BH12</f>
        <v>-28082102.170000006</v>
      </c>
      <c r="BN12" s="118">
        <f t="shared" ref="BN12" si="56">+BL12+BM12</f>
        <v>-55000498.170000002</v>
      </c>
      <c r="BO12" s="32"/>
      <c r="BP12" s="35">
        <f>+'OCT-DEC 2024'!BP12+'JUL-SEP 2024'!BP12+'JAN-MAR 2025'!BP12+'APR-JUN 2025'!BP12</f>
        <v>10920309.070000008</v>
      </c>
      <c r="BQ12" s="36"/>
      <c r="BR12" s="36">
        <f>+'OCT-DEC 2024'!BR12+'JUL-SEP 2024'!BR12+'JAN-MAR 2025'!BR12+'APR-JUN 2025'!BR12</f>
        <v>-3548518.0000000005</v>
      </c>
      <c r="BS12" s="36"/>
      <c r="BT12" s="36">
        <f t="shared" ref="BT12" si="57">+BP12+BR12</f>
        <v>7371791.0700000077</v>
      </c>
      <c r="BU12" s="37"/>
      <c r="BV12" s="38">
        <f>+'OCT-DEC 2024'!BV12+'JUL-SEP 2024'!BV12+'JAN-MAR 2025'!BV12+'APR-JUN 2025'!BV12</f>
        <v>-240264</v>
      </c>
      <c r="BW12" s="36"/>
      <c r="BX12" s="36">
        <f>+'OCT-DEC 2024'!BX12+'JUL-SEP 2024'!BX12+'JAN-MAR 2025'!BX12+'APR-JUN 2025'!BX12</f>
        <v>0</v>
      </c>
      <c r="BY12" s="36"/>
      <c r="BZ12" s="36">
        <f t="shared" ref="BZ12" si="58">+BV12+BX12</f>
        <v>-240264</v>
      </c>
      <c r="CA12" s="37"/>
      <c r="CB12" s="116">
        <f t="shared" ref="CB12" si="59">+BP12+BV12</f>
        <v>10680045.070000008</v>
      </c>
      <c r="CC12" s="117">
        <f t="shared" ref="CC12" si="60">+BR12+BX12</f>
        <v>-3548518.0000000005</v>
      </c>
      <c r="CD12" s="118">
        <f t="shared" ref="CD12" si="61">+CB12+CC12</f>
        <v>7131527.0700000077</v>
      </c>
      <c r="CE12" s="32"/>
      <c r="CF12" s="38">
        <f t="shared" si="0"/>
        <v>-10648365.50999999</v>
      </c>
      <c r="CG12" s="36"/>
      <c r="CH12" s="36">
        <f t="shared" si="1"/>
        <v>76089989.104181737</v>
      </c>
      <c r="CI12" s="39"/>
      <c r="CJ12" s="36">
        <f t="shared" ref="CJ12" si="62">+CF12+CH12</f>
        <v>65441623.594181746</v>
      </c>
      <c r="CK12" s="40"/>
      <c r="CL12" s="38">
        <f t="shared" si="32"/>
        <v>-8832503.1999999993</v>
      </c>
      <c r="CM12" s="39"/>
      <c r="CN12" s="36">
        <f t="shared" si="33"/>
        <v>126074240.8108875</v>
      </c>
      <c r="CO12" s="39"/>
      <c r="CP12" s="36">
        <f t="shared" ref="CP12" si="63">+CL12+CN12</f>
        <v>117241737.6108875</v>
      </c>
      <c r="CQ12" s="40"/>
      <c r="CR12" s="152"/>
      <c r="CS12" s="26" t="s">
        <v>206</v>
      </c>
      <c r="CT12" s="38">
        <f t="shared" ref="CT12" si="64">+CJ12</f>
        <v>65441623.594181746</v>
      </c>
      <c r="CU12" s="36">
        <f t="shared" ref="CU12" si="65">+CP12</f>
        <v>117241737.6108875</v>
      </c>
      <c r="CV12" s="37">
        <f t="shared" ref="CV12" si="66">+CT12+CU12</f>
        <v>182683361.20506924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f>+'JUL-SEP 2024'!D13+'OCT-DEC 2024'!D13+'JAN-MAR 2025'!D13+'APR-JUN 2025'!D13</f>
        <v>0</v>
      </c>
      <c r="E13" s="36"/>
      <c r="F13" s="36">
        <f>+'JUL-SEP 2024'!F13+'OCT-DEC 2024'!F13+'JAN-MAR 2025'!F13+'APR-JUN 2025'!F13</f>
        <v>7332</v>
      </c>
      <c r="G13" s="36"/>
      <c r="H13" s="36">
        <f t="shared" si="8"/>
        <v>7332</v>
      </c>
      <c r="I13" s="203"/>
      <c r="J13" s="38">
        <f>+'JUL-SEP 2024'!J13+'OCT-DEC 2024'!J13+'JAN-MAR 2025'!J13+'APR-JUN 2025'!J13</f>
        <v>0</v>
      </c>
      <c r="K13" s="36"/>
      <c r="L13" s="36">
        <f>+'JUL-SEP 2024'!L13+'OCT-DEC 2024'!L13+'JAN-MAR 2025'!L13+'APR-JUN 2025'!L13</f>
        <v>0</v>
      </c>
      <c r="M13" s="36"/>
      <c r="N13" s="36">
        <f t="shared" ref="N13:N16" si="67">+J13+L13</f>
        <v>0</v>
      </c>
      <c r="O13" s="37"/>
      <c r="P13" s="116">
        <f t="shared" si="9"/>
        <v>0</v>
      </c>
      <c r="Q13" s="117">
        <f t="shared" si="10"/>
        <v>7332</v>
      </c>
      <c r="R13" s="118">
        <f t="shared" si="11"/>
        <v>7332</v>
      </c>
      <c r="S13" s="32"/>
      <c r="T13" s="38">
        <f>+'JUL-SEP 2024'!T13+'OCT-DEC 2024'!T13+'JAN-MAR 2025'!T13+'APR-JUN 2025'!T13</f>
        <v>0</v>
      </c>
      <c r="U13" s="36"/>
      <c r="V13" s="36">
        <f>+'JUL-SEP 2024'!V13+'OCT-DEC 2024'!V13+'JAN-MAR 2025'!V13+'APR-JUN 2025'!V13</f>
        <v>0</v>
      </c>
      <c r="W13" s="36"/>
      <c r="X13" s="36">
        <f t="shared" si="12"/>
        <v>0</v>
      </c>
      <c r="Y13" s="37"/>
      <c r="Z13" s="243">
        <f>+'OCT-DEC 2024'!Z13+'JUL-SEP 2024'!Z13+'JAN-MAR 2025'!Z13+'APR-JUN 2025'!Z13</f>
        <v>0</v>
      </c>
      <c r="AA13" s="36"/>
      <c r="AB13" s="36">
        <f>+'OCT-DEC 2024'!AB13+'JUL-SEP 2024'!AB13+'JAN-MAR 2025'!AB13+'APR-JUN 2025'!AB13</f>
        <v>0</v>
      </c>
      <c r="AC13" s="36"/>
      <c r="AD13" s="36">
        <f t="shared" si="13"/>
        <v>0</v>
      </c>
      <c r="AE13" s="37"/>
      <c r="AF13" s="116">
        <f t="shared" si="14"/>
        <v>0</v>
      </c>
      <c r="AG13" s="117">
        <f t="shared" si="15"/>
        <v>0</v>
      </c>
      <c r="AH13" s="118">
        <f t="shared" si="16"/>
        <v>0</v>
      </c>
      <c r="AI13" s="32"/>
      <c r="AJ13" s="35">
        <f>+'OCT-DEC 2024'!AJ13+'JUL-SEP 2024'!AJ13+'JAN-MAR 2025'!AJ13+'APR-JUN 2025'!AJ13</f>
        <v>0</v>
      </c>
      <c r="AK13" s="36"/>
      <c r="AL13" s="36">
        <f>+'OCT-DEC 2024'!AL13+'JUL-SEP 2024'!AL13+'JAN-MAR 2025'!AL13+'APR-JUN 2025'!AL13</f>
        <v>0</v>
      </c>
      <c r="AM13" s="36"/>
      <c r="AN13" s="36">
        <f t="shared" si="17"/>
        <v>0</v>
      </c>
      <c r="AO13" s="37"/>
      <c r="AP13" s="36">
        <f>+'OCT-DEC 2024'!AP13+'JUL-SEP 2024'!AP13+'JAN-MAR 2025'!AP13+'APR-JUN 2025'!AP13</f>
        <v>0</v>
      </c>
      <c r="AQ13" s="36"/>
      <c r="AR13" s="36">
        <f>+'OCT-DEC 2024'!AR13+'JUL-SEP 2024'!AR13+'JAN-MAR 2025'!AR13+'APR-JUN 2025'!AR13</f>
        <v>0</v>
      </c>
      <c r="AS13" s="39"/>
      <c r="AT13" s="36">
        <f t="shared" si="18"/>
        <v>0</v>
      </c>
      <c r="AU13" s="37"/>
      <c r="AV13" s="116">
        <f t="shared" si="19"/>
        <v>0</v>
      </c>
      <c r="AW13" s="117">
        <f t="shared" si="20"/>
        <v>0</v>
      </c>
      <c r="AX13" s="118">
        <f t="shared" si="21"/>
        <v>0</v>
      </c>
      <c r="AY13" s="32"/>
      <c r="AZ13" s="35">
        <f>+'OCT-DEC 2024'!AZ13+'JUL-SEP 2024'!AZ13+'JAN-MAR 2025'!AZ13+'APR-JUN 2025'!AZ13</f>
        <v>0</v>
      </c>
      <c r="BA13" s="36"/>
      <c r="BB13" s="36">
        <f>+'OCT-DEC 2024'!BB13+'JUL-SEP 2024'!BB13+'JAN-MAR 2025'!BB13+'APR-JUN 2025'!BB13</f>
        <v>0</v>
      </c>
      <c r="BC13" s="36"/>
      <c r="BD13" s="36">
        <f t="shared" si="22"/>
        <v>0</v>
      </c>
      <c r="BE13" s="37"/>
      <c r="BF13" s="38">
        <f>+'OCT-DEC 2024'!BF13+'JUL-SEP 2024'!BF13+'JAN-MAR 2025'!BF13+'APR-JUN 2025'!BF13</f>
        <v>0</v>
      </c>
      <c r="BG13" s="36"/>
      <c r="BH13" s="36">
        <f>+'OCT-DEC 2024'!BH13+'JUL-SEP 2024'!BH13+'JAN-MAR 2025'!BH13+'APR-JUN 2025'!BH13</f>
        <v>0</v>
      </c>
      <c r="BI13" s="36"/>
      <c r="BJ13" s="36">
        <f t="shared" si="23"/>
        <v>0</v>
      </c>
      <c r="BK13" s="37"/>
      <c r="BL13" s="116">
        <f t="shared" si="24"/>
        <v>0</v>
      </c>
      <c r="BM13" s="117">
        <f t="shared" si="25"/>
        <v>0</v>
      </c>
      <c r="BN13" s="118">
        <f t="shared" si="26"/>
        <v>0</v>
      </c>
      <c r="BO13" s="32"/>
      <c r="BP13" s="35">
        <f>+'OCT-DEC 2024'!BP13+'JUL-SEP 2024'!BP13+'JAN-MAR 2025'!BP13+'APR-JUN 2025'!BP13</f>
        <v>0</v>
      </c>
      <c r="BQ13" s="36"/>
      <c r="BR13" s="36">
        <f>+'OCT-DEC 2024'!BR13+'JUL-SEP 2024'!BR13+'JAN-MAR 2025'!BR13+'APR-JUN 2025'!BR13</f>
        <v>0</v>
      </c>
      <c r="BS13" s="36"/>
      <c r="BT13" s="36">
        <f t="shared" si="27"/>
        <v>0</v>
      </c>
      <c r="BU13" s="37"/>
      <c r="BV13" s="38">
        <f>+'OCT-DEC 2024'!BV13+'JUL-SEP 2024'!BV13+'JAN-MAR 2025'!BV13+'APR-JUN 2025'!BV13</f>
        <v>0</v>
      </c>
      <c r="BW13" s="36"/>
      <c r="BX13" s="36">
        <f>+'OCT-DEC 2024'!BX13+'JUL-SEP 2024'!BX13+'JAN-MAR 2025'!BX13+'APR-JUN 2025'!BX13</f>
        <v>0</v>
      </c>
      <c r="BY13" s="36"/>
      <c r="BZ13" s="36">
        <f t="shared" si="28"/>
        <v>0</v>
      </c>
      <c r="CA13" s="37"/>
      <c r="CB13" s="116">
        <f t="shared" si="29"/>
        <v>0</v>
      </c>
      <c r="CC13" s="117">
        <f t="shared" si="30"/>
        <v>0</v>
      </c>
      <c r="CD13" s="118">
        <f t="shared" si="31"/>
        <v>0</v>
      </c>
      <c r="CE13" s="32"/>
      <c r="CF13" s="38">
        <f t="shared" si="0"/>
        <v>0</v>
      </c>
      <c r="CG13" s="36"/>
      <c r="CH13" s="36">
        <f t="shared" si="1"/>
        <v>7332</v>
      </c>
      <c r="CI13" s="39"/>
      <c r="CJ13" s="36">
        <f t="shared" si="2"/>
        <v>7332</v>
      </c>
      <c r="CK13" s="40"/>
      <c r="CL13" s="38">
        <f t="shared" si="32"/>
        <v>0</v>
      </c>
      <c r="CM13" s="39"/>
      <c r="CN13" s="36">
        <f t="shared" si="33"/>
        <v>0</v>
      </c>
      <c r="CO13" s="39"/>
      <c r="CP13" s="36">
        <f t="shared" si="34"/>
        <v>0</v>
      </c>
      <c r="CQ13" s="40"/>
      <c r="CR13" s="152"/>
      <c r="CS13" s="161" t="s">
        <v>2</v>
      </c>
      <c r="CT13" s="38">
        <f t="shared" si="35"/>
        <v>7332</v>
      </c>
      <c r="CU13" s="36">
        <f t="shared" si="36"/>
        <v>0</v>
      </c>
      <c r="CV13" s="37">
        <f t="shared" si="37"/>
        <v>7332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f>+'JUL-SEP 2024'!D14+'OCT-DEC 2024'!D14+'JAN-MAR 2025'!D14+'APR-JUN 2025'!D14</f>
        <v>0</v>
      </c>
      <c r="E14" s="36"/>
      <c r="F14" s="36">
        <f>+'JUL-SEP 2024'!F14+'OCT-DEC 2024'!F14+'JAN-MAR 2025'!F14+'APR-JUN 2025'!F14</f>
        <v>0</v>
      </c>
      <c r="G14" s="36"/>
      <c r="H14" s="36">
        <f t="shared" si="8"/>
        <v>0</v>
      </c>
      <c r="I14" s="203"/>
      <c r="J14" s="38">
        <f>+'JUL-SEP 2024'!J14+'OCT-DEC 2024'!J14+'JAN-MAR 2025'!J14+'APR-JUN 2025'!J14</f>
        <v>0</v>
      </c>
      <c r="K14" s="36"/>
      <c r="L14" s="36">
        <f>+'JUL-SEP 2024'!L14+'OCT-DEC 2024'!L14+'JAN-MAR 2025'!L14+'APR-JUN 2025'!L14</f>
        <v>0</v>
      </c>
      <c r="M14" s="36"/>
      <c r="N14" s="36">
        <f t="shared" si="67"/>
        <v>0</v>
      </c>
      <c r="O14" s="37"/>
      <c r="P14" s="116">
        <f t="shared" si="9"/>
        <v>0</v>
      </c>
      <c r="Q14" s="117">
        <f t="shared" si="10"/>
        <v>0</v>
      </c>
      <c r="R14" s="118">
        <f t="shared" si="11"/>
        <v>0</v>
      </c>
      <c r="S14" s="32"/>
      <c r="T14" s="38">
        <f>+'JUL-SEP 2024'!T14+'OCT-DEC 2024'!T14+'JAN-MAR 2025'!T14+'APR-JUN 2025'!T14</f>
        <v>0</v>
      </c>
      <c r="U14" s="36"/>
      <c r="V14" s="36">
        <f>+'JUL-SEP 2024'!V14+'OCT-DEC 2024'!V14+'JAN-MAR 2025'!V14+'APR-JUN 2025'!V14</f>
        <v>0</v>
      </c>
      <c r="W14" s="36"/>
      <c r="X14" s="36">
        <f t="shared" si="12"/>
        <v>0</v>
      </c>
      <c r="Y14" s="37"/>
      <c r="Z14" s="243">
        <f>+'OCT-DEC 2024'!Z14+'JUL-SEP 2024'!Z14+'JAN-MAR 2025'!Z14+'APR-JUN 2025'!Z14</f>
        <v>0</v>
      </c>
      <c r="AA14" s="36"/>
      <c r="AB14" s="36">
        <f>+'OCT-DEC 2024'!AB14+'JUL-SEP 2024'!AB14+'JAN-MAR 2025'!AB14+'APR-JUN 2025'!AB14</f>
        <v>0</v>
      </c>
      <c r="AC14" s="36"/>
      <c r="AD14" s="36">
        <f t="shared" si="13"/>
        <v>0</v>
      </c>
      <c r="AE14" s="37"/>
      <c r="AF14" s="116">
        <f t="shared" si="14"/>
        <v>0</v>
      </c>
      <c r="AG14" s="117">
        <f t="shared" si="15"/>
        <v>0</v>
      </c>
      <c r="AH14" s="118">
        <f t="shared" si="16"/>
        <v>0</v>
      </c>
      <c r="AI14" s="32"/>
      <c r="AJ14" s="35">
        <f>+'OCT-DEC 2024'!AJ14+'JUL-SEP 2024'!AJ14+'JAN-MAR 2025'!AJ14+'APR-JUN 2025'!AJ14</f>
        <v>0</v>
      </c>
      <c r="AK14" s="36"/>
      <c r="AL14" s="36">
        <f>+'OCT-DEC 2024'!AL14+'JUL-SEP 2024'!AL14+'JAN-MAR 2025'!AL14+'APR-JUN 2025'!AL14</f>
        <v>0</v>
      </c>
      <c r="AM14" s="36"/>
      <c r="AN14" s="36">
        <f t="shared" si="17"/>
        <v>0</v>
      </c>
      <c r="AO14" s="37"/>
      <c r="AP14" s="36">
        <f>+'OCT-DEC 2024'!AP14+'JUL-SEP 2024'!AP14+'JAN-MAR 2025'!AP14+'APR-JUN 2025'!AP14</f>
        <v>0</v>
      </c>
      <c r="AQ14" s="36"/>
      <c r="AR14" s="36">
        <f>+'OCT-DEC 2024'!AR14+'JUL-SEP 2024'!AR14+'JAN-MAR 2025'!AR14+'APR-JUN 2025'!AR14</f>
        <v>13928172.487517521</v>
      </c>
      <c r="AS14" s="39"/>
      <c r="AT14" s="36">
        <f t="shared" si="18"/>
        <v>13928172.487517521</v>
      </c>
      <c r="AU14" s="37"/>
      <c r="AV14" s="116">
        <f t="shared" si="19"/>
        <v>0</v>
      </c>
      <c r="AW14" s="117">
        <f t="shared" si="20"/>
        <v>13928172.487517521</v>
      </c>
      <c r="AX14" s="118">
        <f t="shared" si="21"/>
        <v>13928172.487517521</v>
      </c>
      <c r="AY14" s="32"/>
      <c r="AZ14" s="35">
        <f>+'OCT-DEC 2024'!AZ14+'JUL-SEP 2024'!AZ14+'JAN-MAR 2025'!AZ14+'APR-JUN 2025'!AZ14</f>
        <v>0</v>
      </c>
      <c r="BA14" s="36"/>
      <c r="BB14" s="36">
        <f>+'OCT-DEC 2024'!BB14+'JUL-SEP 2024'!BB14+'JAN-MAR 2025'!BB14+'APR-JUN 2025'!BB14</f>
        <v>0</v>
      </c>
      <c r="BC14" s="36"/>
      <c r="BD14" s="36">
        <f t="shared" si="22"/>
        <v>0</v>
      </c>
      <c r="BE14" s="37"/>
      <c r="BF14" s="38">
        <f>+'OCT-DEC 2024'!BF14+'JUL-SEP 2024'!BF14+'JAN-MAR 2025'!BF14+'APR-JUN 2025'!BF14</f>
        <v>0</v>
      </c>
      <c r="BG14" s="36"/>
      <c r="BH14" s="36">
        <f>+'OCT-DEC 2024'!BH14+'JUL-SEP 2024'!BH14+'JAN-MAR 2025'!BH14+'APR-JUN 2025'!BH14</f>
        <v>0</v>
      </c>
      <c r="BI14" s="36"/>
      <c r="BJ14" s="36">
        <f t="shared" si="23"/>
        <v>0</v>
      </c>
      <c r="BK14" s="37"/>
      <c r="BL14" s="116">
        <f t="shared" si="24"/>
        <v>0</v>
      </c>
      <c r="BM14" s="117">
        <f t="shared" si="25"/>
        <v>0</v>
      </c>
      <c r="BN14" s="118">
        <f t="shared" si="26"/>
        <v>0</v>
      </c>
      <c r="BO14" s="32"/>
      <c r="BP14" s="35">
        <f>+'OCT-DEC 2024'!BP14+'JUL-SEP 2024'!BP14+'JAN-MAR 2025'!BP14+'APR-JUN 2025'!BP14</f>
        <v>0</v>
      </c>
      <c r="BQ14" s="36"/>
      <c r="BR14" s="36">
        <f>+'OCT-DEC 2024'!BR14+'JUL-SEP 2024'!BR14+'JAN-MAR 2025'!BR14+'APR-JUN 2025'!BR14</f>
        <v>0</v>
      </c>
      <c r="BS14" s="36"/>
      <c r="BT14" s="36">
        <f t="shared" si="27"/>
        <v>0</v>
      </c>
      <c r="BU14" s="37"/>
      <c r="BV14" s="38">
        <f>+'OCT-DEC 2024'!BV14+'JUL-SEP 2024'!BV14+'JAN-MAR 2025'!BV14+'APR-JUN 2025'!BV14</f>
        <v>0</v>
      </c>
      <c r="BW14" s="36"/>
      <c r="BX14" s="36">
        <f>+'OCT-DEC 2024'!BX14+'JUL-SEP 2024'!BX14+'JAN-MAR 2025'!BX14+'APR-JUN 2025'!BX14</f>
        <v>0</v>
      </c>
      <c r="BY14" s="36"/>
      <c r="BZ14" s="36">
        <f t="shared" si="28"/>
        <v>0</v>
      </c>
      <c r="CA14" s="37"/>
      <c r="CB14" s="116">
        <f t="shared" si="29"/>
        <v>0</v>
      </c>
      <c r="CC14" s="117">
        <f t="shared" si="30"/>
        <v>0</v>
      </c>
      <c r="CD14" s="118">
        <f t="shared" si="31"/>
        <v>0</v>
      </c>
      <c r="CE14" s="32"/>
      <c r="CF14" s="38">
        <f t="shared" si="0"/>
        <v>0</v>
      </c>
      <c r="CG14" s="36"/>
      <c r="CH14" s="36">
        <f t="shared" si="1"/>
        <v>0</v>
      </c>
      <c r="CI14" s="39"/>
      <c r="CJ14" s="36">
        <f t="shared" si="2"/>
        <v>0</v>
      </c>
      <c r="CK14" s="40"/>
      <c r="CL14" s="38">
        <f t="shared" si="32"/>
        <v>0</v>
      </c>
      <c r="CM14" s="39"/>
      <c r="CN14" s="36">
        <f t="shared" si="33"/>
        <v>13928172.487517521</v>
      </c>
      <c r="CO14" s="39"/>
      <c r="CP14" s="36">
        <f t="shared" si="34"/>
        <v>13928172.487517521</v>
      </c>
      <c r="CQ14" s="40"/>
      <c r="CR14" s="152"/>
      <c r="CS14" s="161" t="s">
        <v>3</v>
      </c>
      <c r="CT14" s="38">
        <f t="shared" si="35"/>
        <v>0</v>
      </c>
      <c r="CU14" s="36">
        <f t="shared" si="36"/>
        <v>13928172.487517521</v>
      </c>
      <c r="CV14" s="37">
        <f t="shared" si="37"/>
        <v>13928172.487517521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f>+'JUL-SEP 2024'!D15+'OCT-DEC 2024'!D15+'JAN-MAR 2025'!D15+'APR-JUN 2025'!D15</f>
        <v>0</v>
      </c>
      <c r="E15" s="36"/>
      <c r="F15" s="36">
        <f>+'JUL-SEP 2024'!F15+'OCT-DEC 2024'!F15+'JAN-MAR 2025'!F15+'APR-JUN 2025'!F15</f>
        <v>0</v>
      </c>
      <c r="G15" s="36"/>
      <c r="H15" s="36">
        <f t="shared" si="8"/>
        <v>0</v>
      </c>
      <c r="I15" s="203"/>
      <c r="J15" s="38">
        <f>+'JUL-SEP 2024'!J15+'OCT-DEC 2024'!J15+'JAN-MAR 2025'!J15+'APR-JUN 2025'!J15</f>
        <v>0</v>
      </c>
      <c r="K15" s="36"/>
      <c r="L15" s="36">
        <f>+'JUL-SEP 2024'!L15+'OCT-DEC 2024'!L15+'JAN-MAR 2025'!L15+'APR-JUN 2025'!L15</f>
        <v>0</v>
      </c>
      <c r="M15" s="36"/>
      <c r="N15" s="36">
        <f t="shared" si="67"/>
        <v>0</v>
      </c>
      <c r="O15" s="37"/>
      <c r="P15" s="116">
        <f t="shared" si="9"/>
        <v>0</v>
      </c>
      <c r="Q15" s="117">
        <f t="shared" si="10"/>
        <v>0</v>
      </c>
      <c r="R15" s="118">
        <f t="shared" si="11"/>
        <v>0</v>
      </c>
      <c r="S15" s="32"/>
      <c r="T15" s="38">
        <f>+'JUL-SEP 2024'!T15+'OCT-DEC 2024'!T15+'JAN-MAR 2025'!T15+'APR-JUN 2025'!T15</f>
        <v>0</v>
      </c>
      <c r="U15" s="36"/>
      <c r="V15" s="36">
        <f>+'JUL-SEP 2024'!V15+'OCT-DEC 2024'!V15+'JAN-MAR 2025'!V15+'APR-JUN 2025'!V15</f>
        <v>0</v>
      </c>
      <c r="W15" s="36"/>
      <c r="X15" s="36">
        <f t="shared" si="12"/>
        <v>0</v>
      </c>
      <c r="Y15" s="37"/>
      <c r="Z15" s="243">
        <f>+'OCT-DEC 2024'!Z15+'JUL-SEP 2024'!Z15+'JAN-MAR 2025'!Z15+'APR-JUN 2025'!Z15</f>
        <v>0</v>
      </c>
      <c r="AA15" s="36"/>
      <c r="AB15" s="36">
        <f>+'OCT-DEC 2024'!AB15+'JUL-SEP 2024'!AB15+'JAN-MAR 2025'!AB15+'APR-JUN 2025'!AB15</f>
        <v>0</v>
      </c>
      <c r="AC15" s="36"/>
      <c r="AD15" s="36">
        <f t="shared" si="13"/>
        <v>0</v>
      </c>
      <c r="AE15" s="37"/>
      <c r="AF15" s="116">
        <f t="shared" si="14"/>
        <v>0</v>
      </c>
      <c r="AG15" s="117">
        <f t="shared" si="15"/>
        <v>0</v>
      </c>
      <c r="AH15" s="118">
        <f t="shared" si="16"/>
        <v>0</v>
      </c>
      <c r="AI15" s="32"/>
      <c r="AJ15" s="35">
        <f>+'OCT-DEC 2024'!AJ15+'JUL-SEP 2024'!AJ15+'JAN-MAR 2025'!AJ15+'APR-JUN 2025'!AJ15</f>
        <v>67642024.911448002</v>
      </c>
      <c r="AK15" s="36"/>
      <c r="AL15" s="36">
        <f>+'OCT-DEC 2024'!AL15+'JUL-SEP 2024'!AL15+'JAN-MAR 2025'!AL15+'APR-JUN 2025'!AL15</f>
        <v>82937131.763103992</v>
      </c>
      <c r="AM15" s="36"/>
      <c r="AN15" s="36">
        <f t="shared" si="17"/>
        <v>150579156.67455199</v>
      </c>
      <c r="AO15" s="37"/>
      <c r="AP15" s="36">
        <f>+'OCT-DEC 2024'!AP15+'JUL-SEP 2024'!AP15+'JAN-MAR 2025'!AP15+'APR-JUN 2025'!AP15</f>
        <v>85590110.518750995</v>
      </c>
      <c r="AQ15" s="36"/>
      <c r="AR15" s="36">
        <f>+'OCT-DEC 2024'!AR15+'JUL-SEP 2024'!AR15+'JAN-MAR 2025'!AR15+'APR-JUN 2025'!AR15</f>
        <v>66772427.107836485</v>
      </c>
      <c r="AS15" s="39"/>
      <c r="AT15" s="36">
        <f t="shared" si="18"/>
        <v>152362537.62658748</v>
      </c>
      <c r="AU15" s="37"/>
      <c r="AV15" s="116">
        <f t="shared" si="19"/>
        <v>153232135.430199</v>
      </c>
      <c r="AW15" s="117">
        <f t="shared" si="20"/>
        <v>149709558.87094048</v>
      </c>
      <c r="AX15" s="118">
        <f t="shared" si="21"/>
        <v>302941694.30113947</v>
      </c>
      <c r="AY15" s="32"/>
      <c r="AZ15" s="35">
        <f>+'OCT-DEC 2024'!AZ15+'JUL-SEP 2024'!AZ15+'JAN-MAR 2025'!AZ15+'APR-JUN 2025'!AZ15</f>
        <v>0</v>
      </c>
      <c r="BA15" s="36"/>
      <c r="BB15" s="36">
        <f>+'OCT-DEC 2024'!BB15+'JUL-SEP 2024'!BB15+'JAN-MAR 2025'!BB15+'APR-JUN 2025'!BB15</f>
        <v>0</v>
      </c>
      <c r="BC15" s="36"/>
      <c r="BD15" s="36">
        <f t="shared" si="22"/>
        <v>0</v>
      </c>
      <c r="BE15" s="37"/>
      <c r="BF15" s="38">
        <f>+'OCT-DEC 2024'!BF15+'JUL-SEP 2024'!BF15+'JAN-MAR 2025'!BF15+'APR-JUN 2025'!BF15</f>
        <v>66451.47353708178</v>
      </c>
      <c r="BG15" s="36"/>
      <c r="BH15" s="36">
        <f>+'OCT-DEC 2024'!BH15+'JUL-SEP 2024'!BH15+'JAN-MAR 2025'!BH15+'APR-JUN 2025'!BH15</f>
        <v>56132.626462918233</v>
      </c>
      <c r="BI15" s="36"/>
      <c r="BJ15" s="36">
        <f t="shared" si="23"/>
        <v>122584.1</v>
      </c>
      <c r="BK15" s="37"/>
      <c r="BL15" s="116">
        <f t="shared" si="24"/>
        <v>66451.47353708178</v>
      </c>
      <c r="BM15" s="117">
        <f t="shared" si="25"/>
        <v>56132.626462918233</v>
      </c>
      <c r="BN15" s="118">
        <f t="shared" si="26"/>
        <v>122584.1</v>
      </c>
      <c r="BO15" s="32"/>
      <c r="BP15" s="35">
        <f>+'OCT-DEC 2024'!BP15+'JUL-SEP 2024'!BP15+'JAN-MAR 2025'!BP15+'APR-JUN 2025'!BP15</f>
        <v>0</v>
      </c>
      <c r="BQ15" s="36"/>
      <c r="BR15" s="36">
        <f>+'OCT-DEC 2024'!BR15+'JUL-SEP 2024'!BR15+'JAN-MAR 2025'!BR15+'APR-JUN 2025'!BR15</f>
        <v>0</v>
      </c>
      <c r="BS15" s="36"/>
      <c r="BT15" s="36">
        <f t="shared" si="27"/>
        <v>0</v>
      </c>
      <c r="BU15" s="37"/>
      <c r="BV15" s="38">
        <f>+'OCT-DEC 2024'!BV15+'JUL-SEP 2024'!BV15+'JAN-MAR 2025'!BV15+'APR-JUN 2025'!BV15</f>
        <v>0</v>
      </c>
      <c r="BW15" s="36"/>
      <c r="BX15" s="36">
        <f>+'OCT-DEC 2024'!BX15+'JUL-SEP 2024'!BX15+'JAN-MAR 2025'!BX15+'APR-JUN 2025'!BX15</f>
        <v>0</v>
      </c>
      <c r="BY15" s="36"/>
      <c r="BZ15" s="36">
        <f t="shared" si="28"/>
        <v>0</v>
      </c>
      <c r="CA15" s="37"/>
      <c r="CB15" s="116">
        <f t="shared" si="29"/>
        <v>0</v>
      </c>
      <c r="CC15" s="117">
        <f t="shared" si="30"/>
        <v>0</v>
      </c>
      <c r="CD15" s="118">
        <f t="shared" si="31"/>
        <v>0</v>
      </c>
      <c r="CE15" s="32"/>
      <c r="CF15" s="38">
        <f t="shared" si="0"/>
        <v>67642024.911448002</v>
      </c>
      <c r="CG15" s="36"/>
      <c r="CH15" s="36">
        <f t="shared" si="1"/>
        <v>82937131.763103992</v>
      </c>
      <c r="CI15" s="39"/>
      <c r="CJ15" s="36">
        <f t="shared" si="2"/>
        <v>150579156.67455199</v>
      </c>
      <c r="CK15" s="40"/>
      <c r="CL15" s="38">
        <f t="shared" si="32"/>
        <v>85656561.992288083</v>
      </c>
      <c r="CM15" s="39"/>
      <c r="CN15" s="36">
        <f t="shared" si="33"/>
        <v>66828559.734299406</v>
      </c>
      <c r="CO15" s="39"/>
      <c r="CP15" s="36">
        <f t="shared" si="34"/>
        <v>152485121.72658747</v>
      </c>
      <c r="CQ15" s="40"/>
      <c r="CR15" s="152"/>
      <c r="CS15" s="161" t="s">
        <v>4</v>
      </c>
      <c r="CT15" s="38">
        <f t="shared" si="35"/>
        <v>150579156.67455199</v>
      </c>
      <c r="CU15" s="36">
        <f t="shared" si="36"/>
        <v>152485121.72658747</v>
      </c>
      <c r="CV15" s="37">
        <f t="shared" si="37"/>
        <v>303064278.4011395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f>+'JUL-SEP 2024'!D16+'OCT-DEC 2024'!D16+'JAN-MAR 2025'!D16+'APR-JUN 2025'!D16</f>
        <v>0</v>
      </c>
      <c r="E16" s="36"/>
      <c r="F16" s="36">
        <f>+'JUL-SEP 2024'!F16+'OCT-DEC 2024'!F16+'JAN-MAR 2025'!F16+'APR-JUN 2025'!F16</f>
        <v>0</v>
      </c>
      <c r="G16" s="36"/>
      <c r="H16" s="36">
        <f t="shared" si="8"/>
        <v>0</v>
      </c>
      <c r="I16" s="203"/>
      <c r="J16" s="38">
        <f>+'JUL-SEP 2024'!J16+'OCT-DEC 2024'!J16+'JAN-MAR 2025'!J16+'APR-JUN 2025'!J16</f>
        <v>0</v>
      </c>
      <c r="K16" s="36"/>
      <c r="L16" s="36">
        <f>+'JUL-SEP 2024'!L16+'OCT-DEC 2024'!L16+'JAN-MAR 2025'!L16+'APR-JUN 2025'!L16</f>
        <v>0</v>
      </c>
      <c r="M16" s="36"/>
      <c r="N16" s="36">
        <f t="shared" si="67"/>
        <v>0</v>
      </c>
      <c r="O16" s="37"/>
      <c r="P16" s="116">
        <f t="shared" si="9"/>
        <v>0</v>
      </c>
      <c r="Q16" s="117">
        <f t="shared" si="10"/>
        <v>0</v>
      </c>
      <c r="R16" s="118">
        <f t="shared" si="11"/>
        <v>0</v>
      </c>
      <c r="S16" s="32"/>
      <c r="T16" s="38">
        <f>+'JUL-SEP 2024'!T16+'OCT-DEC 2024'!T16+'JAN-MAR 2025'!T16+'APR-JUN 2025'!T16</f>
        <v>0</v>
      </c>
      <c r="U16" s="36"/>
      <c r="V16" s="36">
        <f>+'JUL-SEP 2024'!V16+'OCT-DEC 2024'!V16+'JAN-MAR 2025'!V16+'APR-JUN 2025'!V16</f>
        <v>0</v>
      </c>
      <c r="W16" s="36"/>
      <c r="X16" s="36">
        <f t="shared" si="12"/>
        <v>0</v>
      </c>
      <c r="Y16" s="37"/>
      <c r="Z16" s="243">
        <f>+'OCT-DEC 2024'!Z16+'JUL-SEP 2024'!Z16+'JAN-MAR 2025'!Z16+'APR-JUN 2025'!Z16</f>
        <v>0</v>
      </c>
      <c r="AA16" s="36"/>
      <c r="AB16" s="36">
        <f>+'OCT-DEC 2024'!AB16+'JUL-SEP 2024'!AB16+'JAN-MAR 2025'!AB16+'APR-JUN 2025'!AB16</f>
        <v>0</v>
      </c>
      <c r="AC16" s="36"/>
      <c r="AD16" s="36">
        <f t="shared" si="13"/>
        <v>0</v>
      </c>
      <c r="AE16" s="37"/>
      <c r="AF16" s="116">
        <f t="shared" si="14"/>
        <v>0</v>
      </c>
      <c r="AG16" s="117">
        <f t="shared" si="15"/>
        <v>0</v>
      </c>
      <c r="AH16" s="118">
        <f t="shared" si="16"/>
        <v>0</v>
      </c>
      <c r="AI16" s="32"/>
      <c r="AJ16" s="35">
        <f>+'OCT-DEC 2024'!AJ16+'JUL-SEP 2024'!AJ16+'JAN-MAR 2025'!AJ16+'APR-JUN 2025'!AJ16</f>
        <v>465113.25999999995</v>
      </c>
      <c r="AK16" s="36"/>
      <c r="AL16" s="36">
        <f>+'OCT-DEC 2024'!AL16+'JUL-SEP 2024'!AL16+'JAN-MAR 2025'!AL16+'APR-JUN 2025'!AL16</f>
        <v>0</v>
      </c>
      <c r="AM16" s="36"/>
      <c r="AN16" s="36">
        <f t="shared" si="17"/>
        <v>465113.25999999995</v>
      </c>
      <c r="AO16" s="37"/>
      <c r="AP16" s="36">
        <f>+'OCT-DEC 2024'!AP16+'JUL-SEP 2024'!AP16+'JAN-MAR 2025'!AP16+'APR-JUN 2025'!AP16</f>
        <v>0</v>
      </c>
      <c r="AQ16" s="36"/>
      <c r="AR16" s="36">
        <f>+'OCT-DEC 2024'!AR16+'JUL-SEP 2024'!AR16+'JAN-MAR 2025'!AR16+'APR-JUN 2025'!AR16</f>
        <v>0</v>
      </c>
      <c r="AS16" s="39"/>
      <c r="AT16" s="36">
        <f t="shared" si="18"/>
        <v>0</v>
      </c>
      <c r="AU16" s="37"/>
      <c r="AV16" s="116">
        <f t="shared" si="19"/>
        <v>465113.25999999995</v>
      </c>
      <c r="AW16" s="117">
        <f t="shared" si="20"/>
        <v>0</v>
      </c>
      <c r="AX16" s="118">
        <f t="shared" si="21"/>
        <v>465113.25999999995</v>
      </c>
      <c r="AY16" s="32"/>
      <c r="AZ16" s="35">
        <f>+'OCT-DEC 2024'!AZ16+'JUL-SEP 2024'!AZ16+'JAN-MAR 2025'!AZ16+'APR-JUN 2025'!AZ16</f>
        <v>0</v>
      </c>
      <c r="BA16" s="36"/>
      <c r="BB16" s="36">
        <f>+'OCT-DEC 2024'!BB16+'JUL-SEP 2024'!BB16+'JAN-MAR 2025'!BB16+'APR-JUN 2025'!BB16</f>
        <v>0</v>
      </c>
      <c r="BC16" s="36"/>
      <c r="BD16" s="36">
        <f t="shared" si="22"/>
        <v>0</v>
      </c>
      <c r="BE16" s="37"/>
      <c r="BF16" s="38">
        <f>+'OCT-DEC 2024'!BF16+'JUL-SEP 2024'!BF16+'JAN-MAR 2025'!BF16+'APR-JUN 2025'!BF16</f>
        <v>0</v>
      </c>
      <c r="BG16" s="36"/>
      <c r="BH16" s="36">
        <f>+'OCT-DEC 2024'!BH16+'JUL-SEP 2024'!BH16+'JAN-MAR 2025'!BH16+'APR-JUN 2025'!BH16</f>
        <v>0</v>
      </c>
      <c r="BI16" s="36"/>
      <c r="BJ16" s="243">
        <f t="shared" si="23"/>
        <v>0</v>
      </c>
      <c r="BK16" s="37"/>
      <c r="BL16" s="116">
        <f t="shared" si="24"/>
        <v>0</v>
      </c>
      <c r="BM16" s="117">
        <f t="shared" si="25"/>
        <v>0</v>
      </c>
      <c r="BN16" s="118">
        <f t="shared" si="26"/>
        <v>0</v>
      </c>
      <c r="BO16" s="32"/>
      <c r="BP16" s="35">
        <f>+'OCT-DEC 2024'!BP16+'JUL-SEP 2024'!BP16+'JAN-MAR 2025'!BP16+'APR-JUN 2025'!BP16</f>
        <v>0</v>
      </c>
      <c r="BQ16" s="36"/>
      <c r="BR16" s="36">
        <f>+'OCT-DEC 2024'!BR16+'JUL-SEP 2024'!BR16+'JAN-MAR 2025'!BR16+'APR-JUN 2025'!BR16</f>
        <v>0</v>
      </c>
      <c r="BS16" s="36"/>
      <c r="BT16" s="36">
        <f t="shared" si="27"/>
        <v>0</v>
      </c>
      <c r="BU16" s="37"/>
      <c r="BV16" s="38">
        <f>+'OCT-DEC 2024'!BV16+'JUL-SEP 2024'!BV16+'JAN-MAR 2025'!BV16+'APR-JUN 2025'!BV16</f>
        <v>0</v>
      </c>
      <c r="BW16" s="36"/>
      <c r="BX16" s="36">
        <f>+'OCT-DEC 2024'!BX16+'JUL-SEP 2024'!BX16+'JAN-MAR 2025'!BX16+'APR-JUN 2025'!BX16</f>
        <v>0</v>
      </c>
      <c r="BY16" s="36"/>
      <c r="BZ16" s="36">
        <f t="shared" si="28"/>
        <v>0</v>
      </c>
      <c r="CA16" s="37"/>
      <c r="CB16" s="116">
        <f t="shared" si="29"/>
        <v>0</v>
      </c>
      <c r="CC16" s="117">
        <f t="shared" si="30"/>
        <v>0</v>
      </c>
      <c r="CD16" s="118">
        <f t="shared" si="31"/>
        <v>0</v>
      </c>
      <c r="CE16" s="32"/>
      <c r="CF16" s="38">
        <f t="shared" si="0"/>
        <v>465113.25999999995</v>
      </c>
      <c r="CG16" s="36"/>
      <c r="CH16" s="36">
        <f t="shared" si="1"/>
        <v>0</v>
      </c>
      <c r="CI16" s="39"/>
      <c r="CJ16" s="36">
        <f t="shared" si="2"/>
        <v>465113.25999999995</v>
      </c>
      <c r="CK16" s="40"/>
      <c r="CL16" s="38">
        <f t="shared" si="32"/>
        <v>0</v>
      </c>
      <c r="CM16" s="39"/>
      <c r="CN16" s="36">
        <f t="shared" si="33"/>
        <v>0</v>
      </c>
      <c r="CO16" s="39"/>
      <c r="CP16" s="36">
        <f t="shared" si="34"/>
        <v>0</v>
      </c>
      <c r="CQ16" s="40"/>
      <c r="CR16" s="152"/>
      <c r="CS16" s="161" t="s">
        <v>5</v>
      </c>
      <c r="CT16" s="38">
        <f t="shared" si="35"/>
        <v>465113.25999999995</v>
      </c>
      <c r="CU16" s="36">
        <f t="shared" si="36"/>
        <v>0</v>
      </c>
      <c r="CV16" s="37">
        <f t="shared" si="37"/>
        <v>465113.25999999995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f>SUM(D10:D16)</f>
        <v>1135245010.76</v>
      </c>
      <c r="E17" s="46">
        <f>+D17/$D$112</f>
        <v>2560.3828883734673</v>
      </c>
      <c r="F17" s="43">
        <f>SUM(F10:F16)</f>
        <v>337214241.16000003</v>
      </c>
      <c r="G17" s="234">
        <f>+F17/$F$112</f>
        <v>2884.687857448374</v>
      </c>
      <c r="H17" s="43">
        <f>SUM(H10:H16)</f>
        <v>1472459251.9200001</v>
      </c>
      <c r="I17" s="201">
        <f>+H17/$H$112</f>
        <v>2628.0457434301074</v>
      </c>
      <c r="J17" s="45">
        <f>SUM(J10:J16)</f>
        <v>647318619.5</v>
      </c>
      <c r="K17" s="46">
        <f>+J17/$J$112</f>
        <v>457.66217137992595</v>
      </c>
      <c r="L17" s="43">
        <f>SUM(L10:L16)</f>
        <v>939012032.93999994</v>
      </c>
      <c r="M17" s="234">
        <f>+L17/$L$112</f>
        <v>820.08925054060569</v>
      </c>
      <c r="N17" s="43">
        <f>+J17+L17</f>
        <v>1586330652.4400001</v>
      </c>
      <c r="O17" s="47">
        <f>+N17/$N$112</f>
        <v>619.8021136537393</v>
      </c>
      <c r="P17" s="122">
        <f>SUM(P10:P16)</f>
        <v>1782563630.26</v>
      </c>
      <c r="Q17" s="123">
        <f t="shared" ref="Q17:R17" si="68">SUM(Q10:Q16)</f>
        <v>1276226274.0999999</v>
      </c>
      <c r="R17" s="124">
        <f t="shared" si="68"/>
        <v>3058789904.3600001</v>
      </c>
      <c r="S17" s="32"/>
      <c r="T17" s="45">
        <f>SUM(T10:T16)</f>
        <v>1787864932.9500003</v>
      </c>
      <c r="U17" s="46">
        <f>+T17/$T$112</f>
        <v>2771.0157949758373</v>
      </c>
      <c r="V17" s="43">
        <f>SUM(V10:V16)</f>
        <v>583652612.63000011</v>
      </c>
      <c r="W17" s="46">
        <f>+V17/$V$112</f>
        <v>2544.1796136560788</v>
      </c>
      <c r="X17" s="43">
        <f>SUM(X10:X16)</f>
        <v>2371517545.5800004</v>
      </c>
      <c r="Y17" s="47">
        <f>+X17/$X$112</f>
        <v>2711.5174273075172</v>
      </c>
      <c r="Z17" s="244">
        <f>SUM(Z10:Z16)</f>
        <v>1251637151.8709989</v>
      </c>
      <c r="AA17" s="46">
        <f>+Z17/$Z$112</f>
        <v>341.64542643022213</v>
      </c>
      <c r="AB17" s="43">
        <f>SUM(AB10:AB16)</f>
        <v>905564542.37</v>
      </c>
      <c r="AC17" s="46">
        <f>+AB17/$AB$112</f>
        <v>524.36064545323995</v>
      </c>
      <c r="AD17" s="43">
        <f>SUM(AD10:AD16)</f>
        <v>2157201694.2409987</v>
      </c>
      <c r="AE17" s="46">
        <f>+AD17/$AD$112</f>
        <v>400.18255935597574</v>
      </c>
      <c r="AF17" s="122">
        <f>SUM(AF10:AF16)</f>
        <v>3039502084.8209991</v>
      </c>
      <c r="AG17" s="123">
        <f t="shared" ref="AG17:AH17" si="69">SUM(AG10:AG16)</f>
        <v>1489217155</v>
      </c>
      <c r="AH17" s="124">
        <f t="shared" si="69"/>
        <v>4528719239.8210001</v>
      </c>
      <c r="AI17" s="32"/>
      <c r="AJ17" s="42">
        <f>SUM(AJ10:AJ16)</f>
        <v>524851373.88144803</v>
      </c>
      <c r="AK17" s="46">
        <f>+AJ17/$AJ$112</f>
        <v>2747.22255078016</v>
      </c>
      <c r="AL17" s="43">
        <f>SUM(AL10:AL16)</f>
        <v>297555875.63310397</v>
      </c>
      <c r="AM17" s="46">
        <f>+AL17/$AL$112</f>
        <v>2678.9217508584802</v>
      </c>
      <c r="AN17" s="43">
        <f>SUM(AN10:AN16)</f>
        <v>822407249.51455188</v>
      </c>
      <c r="AO17" s="47">
        <f>+AN17/$AN$112</f>
        <v>2722.112165372655</v>
      </c>
      <c r="AP17" s="45">
        <f>SUM(AP10:AP16)</f>
        <v>312658632.77875102</v>
      </c>
      <c r="AQ17" s="46">
        <f>+AP17/$AP$112</f>
        <v>479.39587327486038</v>
      </c>
      <c r="AR17" s="43">
        <f>SUM(AR10:AR16)</f>
        <v>342463446.96535397</v>
      </c>
      <c r="AS17" s="46">
        <f>+AR17/$AR$112</f>
        <v>609.82130233511521</v>
      </c>
      <c r="AT17" s="43">
        <f>SUM(AT10:AT16)</f>
        <v>655122079.74410498</v>
      </c>
      <c r="AU17" s="47">
        <f>+AT17/$AT$112</f>
        <v>539.74019832712133</v>
      </c>
      <c r="AV17" s="122">
        <f>SUM(AV10:AV16)</f>
        <v>837510006.66019893</v>
      </c>
      <c r="AW17" s="123">
        <f t="shared" ref="AW17" si="70">SUM(AW10:AW16)</f>
        <v>640019322.59845793</v>
      </c>
      <c r="AX17" s="124">
        <f t="shared" ref="AX17" si="71">SUM(AX10:AX16)</f>
        <v>1477529329.2586572</v>
      </c>
      <c r="AY17" s="32"/>
      <c r="AZ17" s="42">
        <f>SUM(AZ10:AZ16)</f>
        <v>2119809221.9067082</v>
      </c>
      <c r="BA17" s="46">
        <f>+AZ17/$AZ$112</f>
        <v>2830.9128900376377</v>
      </c>
      <c r="BB17" s="43">
        <f>SUM(BB10:BB16)</f>
        <v>706484874.35329151</v>
      </c>
      <c r="BC17" s="46">
        <f>+BB17/$BB$112</f>
        <v>2949.1016211185843</v>
      </c>
      <c r="BD17" s="43">
        <f>SUM(BD10:BD16)</f>
        <v>2826294096.2599998</v>
      </c>
      <c r="BE17" s="47">
        <f>+BD17/$BD$112</f>
        <v>2859.5593501806511</v>
      </c>
      <c r="BF17" s="45">
        <f>SUM(BF10:BF16)</f>
        <v>1752863816.946739</v>
      </c>
      <c r="BG17" s="46">
        <f>+BF17/$BF$112</f>
        <v>418.70422827224303</v>
      </c>
      <c r="BH17" s="43">
        <f>SUM(BH10:BH16)</f>
        <v>1531433440.4375319</v>
      </c>
      <c r="BI17" s="46">
        <f>+BH17/$BH$112</f>
        <v>770.70551265134645</v>
      </c>
      <c r="BJ17" s="244">
        <f>SUM(BJ10:BJ16)</f>
        <v>3284297257.3842707</v>
      </c>
      <c r="BK17" s="47">
        <f>+BJ17/$BJ$112</f>
        <v>532.00310966618702</v>
      </c>
      <c r="BL17" s="122">
        <f>SUM(BL10:BL16)</f>
        <v>3872673038.8534474</v>
      </c>
      <c r="BM17" s="123">
        <f t="shared" ref="BM17" si="72">SUM(BM10:BM16)</f>
        <v>2237918314.7908235</v>
      </c>
      <c r="BN17" s="124">
        <f t="shared" ref="BN17" si="73">SUM(BN10:BN16)</f>
        <v>6110591353.6442719</v>
      </c>
      <c r="BO17" s="32"/>
      <c r="BP17" s="42">
        <f>SUM(BP10:BP16)</f>
        <v>1099604822.1099992</v>
      </c>
      <c r="BQ17" s="46">
        <f>+BP17/$BP$112</f>
        <v>2198.4577716620897</v>
      </c>
      <c r="BR17" s="43">
        <f>SUM(BR10:BR16)</f>
        <v>211173574.5800004</v>
      </c>
      <c r="BS17" s="46">
        <f>+BR17/$BR$112</f>
        <v>2300.841945282797</v>
      </c>
      <c r="BT17" s="43">
        <f>SUM(BT10:BT16)</f>
        <v>1310778396.6899996</v>
      </c>
      <c r="BU17" s="47">
        <f>+BT17/$BT$112</f>
        <v>2214.3322375631801</v>
      </c>
      <c r="BV17" s="45">
        <f>SUM(BV10:BV16)</f>
        <v>407592897.3100009</v>
      </c>
      <c r="BW17" s="46">
        <f>+BV17/$BV$112</f>
        <v>322.08051940734958</v>
      </c>
      <c r="BX17" s="43">
        <f>SUM(BX10:BX16)</f>
        <v>472115396</v>
      </c>
      <c r="BY17" s="46">
        <f>+BX17/$BX$112</f>
        <v>545.02880442750757</v>
      </c>
      <c r="BZ17" s="43">
        <f>SUM(BZ10:BZ16)</f>
        <v>879708293.3100009</v>
      </c>
      <c r="CA17" s="47">
        <f>+BZ17/$BZ$112</f>
        <v>412.67515463327561</v>
      </c>
      <c r="CB17" s="122">
        <f>SUM(CB10:CB16)</f>
        <v>1507197719.4200001</v>
      </c>
      <c r="CC17" s="123">
        <f t="shared" ref="CC17" si="74">SUM(CC10:CC16)</f>
        <v>683288970.5800004</v>
      </c>
      <c r="CD17" s="124">
        <f t="shared" ref="CD17" si="75">SUM(CD10:CD16)</f>
        <v>2190486690.0000005</v>
      </c>
      <c r="CE17" s="32"/>
      <c r="CF17" s="45">
        <f>SUM(CF10:CF16)</f>
        <v>6667375361.6081543</v>
      </c>
      <c r="CG17" s="46">
        <f>+CF17/$CF$112</f>
        <v>2636.7671614391138</v>
      </c>
      <c r="CH17" s="43">
        <f>SUM(CH10:CH16)</f>
        <v>2136081178.356396</v>
      </c>
      <c r="CI17" s="46">
        <f>+CH17/$CH$112</f>
        <v>2708.2939962114392</v>
      </c>
      <c r="CJ17" s="43">
        <f t="shared" si="2"/>
        <v>8803456539.96455</v>
      </c>
      <c r="CK17" s="47">
        <f>+CJ17/CJ112</f>
        <v>2653.7731358837191</v>
      </c>
      <c r="CL17" s="45">
        <f>SUM(CL10:CL16)</f>
        <v>4372071118.4064903</v>
      </c>
      <c r="CM17" s="46">
        <f>+CL17/$CL$112</f>
        <v>390.99002772278573</v>
      </c>
      <c r="CN17" s="43">
        <f>SUM(CN10:CN16)</f>
        <v>4190588858.7128854</v>
      </c>
      <c r="CO17" s="46">
        <f>+CN17/$CN$112</f>
        <v>666.56362931577974</v>
      </c>
      <c r="CP17" s="43">
        <f>SUM(CP10:CP16)</f>
        <v>8562659977.1193762</v>
      </c>
      <c r="CQ17" s="47">
        <f>+CP17/$CP$112</f>
        <v>490.16573416867669</v>
      </c>
      <c r="CR17" s="153"/>
      <c r="CS17" s="161" t="s">
        <v>92</v>
      </c>
      <c r="CT17" s="45">
        <f>SUM(CT10:CT16)</f>
        <v>8803456539.9645519</v>
      </c>
      <c r="CU17" s="43">
        <f>SUM(CU10:CU16)</f>
        <v>8562659977.1193762</v>
      </c>
      <c r="CV17" s="44">
        <f>SUM(CV10:CV16)</f>
        <v>17366116517.083927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3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3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3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243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203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3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9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9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f>+'JUL-SEP 2024'!D21+'OCT-DEC 2024'!D21+'JAN-MAR 2025'!D21+'APR-JUN 2025'!D21</f>
        <v>1397590.31</v>
      </c>
      <c r="E21" s="39">
        <f t="shared" ref="E21:E64" si="76">+D21/$D$112</f>
        <v>3.1520652200752686</v>
      </c>
      <c r="F21" s="36">
        <f>+'JUL-SEP 2024'!F21+'OCT-DEC 2024'!F21+'JAN-MAR 2025'!F21+'APR-JUN 2025'!F21</f>
        <v>46561.27</v>
      </c>
      <c r="G21" s="39">
        <f t="shared" ref="G21:G64" si="77">+F21/$F$112</f>
        <v>0.39830681448784405</v>
      </c>
      <c r="H21" s="36">
        <f t="shared" ref="H21:H61" si="78">+D21+F21</f>
        <v>1444151.58</v>
      </c>
      <c r="I21" s="202">
        <f t="shared" ref="I21:I64" si="79">+H21/$H$112</f>
        <v>2.5775222015400572</v>
      </c>
      <c r="J21" s="38">
        <f>+'JUL-SEP 2024'!J21+'OCT-DEC 2024'!J21+'JAN-MAR 2025'!J21+'APR-JUN 2025'!J21</f>
        <v>0</v>
      </c>
      <c r="K21" s="39">
        <f t="shared" ref="K21:K64" si="80">+J21/$J$112</f>
        <v>0</v>
      </c>
      <c r="L21" s="36">
        <f>+'JUL-SEP 2024'!L21+'OCT-DEC 2024'!L21+'JAN-MAR 2025'!L21+'APR-JUN 2025'!L21</f>
        <v>0</v>
      </c>
      <c r="M21" s="39">
        <f t="shared" ref="M21:M64" si="81">+L21/$L$112</f>
        <v>0</v>
      </c>
      <c r="N21" s="36">
        <f t="shared" ref="N21:N63" si="82">+J21+L21</f>
        <v>0</v>
      </c>
      <c r="O21" s="40">
        <f t="shared" ref="O21:O64" si="83">+N21/$N$112</f>
        <v>0</v>
      </c>
      <c r="P21" s="116">
        <f t="shared" ref="P21:P61" si="84">+D21+J21</f>
        <v>1397590.31</v>
      </c>
      <c r="Q21" s="117">
        <f t="shared" ref="Q21:Q61" si="85">+F21+L21</f>
        <v>46561.27</v>
      </c>
      <c r="R21" s="118">
        <f t="shared" ref="R21:R61" si="86">+P21+Q21</f>
        <v>1444151.58</v>
      </c>
      <c r="S21" s="32"/>
      <c r="T21" s="38">
        <f>+'JUL-SEP 2024'!T21+'OCT-DEC 2024'!T21+'JAN-MAR 2025'!T21+'APR-JUN 2025'!T21</f>
        <v>526175.32762623206</v>
      </c>
      <c r="U21" s="39">
        <f t="shared" ref="U21:U64" si="87">+T21/$T$112</f>
        <v>0.81552029848982499</v>
      </c>
      <c r="V21" s="36">
        <f>+'JUL-SEP 2024'!V21+'OCT-DEC 2024'!V21+'JAN-MAR 2025'!V21+'APR-JUN 2025'!V21</f>
        <v>7416.6842121423615</v>
      </c>
      <c r="W21" s="39">
        <f t="shared" ref="W21:W64" si="88">+V21/$V$112</f>
        <v>3.2329807774576891E-2</v>
      </c>
      <c r="X21" s="36">
        <f t="shared" ref="X21:X61" si="89">+T21+V21</f>
        <v>533592.01183837443</v>
      </c>
      <c r="Y21" s="40">
        <f t="shared" ref="Y21:Y64" si="90">+X21/$X$112</f>
        <v>0.61009206609853595</v>
      </c>
      <c r="Z21" s="243">
        <f>+'OCT-DEC 2024'!Z21+'JUL-SEP 2024'!Z21+'JAN-MAR 2025'!Z21+'APR-JUN 2025'!Z21</f>
        <v>0</v>
      </c>
      <c r="AA21" s="39">
        <f t="shared" ref="AA21:AA64" si="91">+Z21/$Z$112</f>
        <v>0</v>
      </c>
      <c r="AB21" s="36">
        <f>+'OCT-DEC 2024'!AB21+'JUL-SEP 2024'!AB21+'JAN-MAR 2025'!AB21+'APR-JUN 2025'!AB21</f>
        <v>0</v>
      </c>
      <c r="AC21" s="39">
        <f t="shared" ref="AC21:AC64" si="92">+AB21/$AB$112</f>
        <v>0</v>
      </c>
      <c r="AD21" s="36">
        <f t="shared" ref="AD21:AD61" si="93">+Z21+AB21</f>
        <v>0</v>
      </c>
      <c r="AE21" s="40">
        <f t="shared" ref="AE21:AE64" si="94">+AD21/$AD$112</f>
        <v>0</v>
      </c>
      <c r="AF21" s="116">
        <f t="shared" ref="AF21:AF61" si="95">+T21+Z21</f>
        <v>526175.32762623206</v>
      </c>
      <c r="AG21" s="117">
        <f t="shared" ref="AG21:AG61" si="96">+V21+AB21</f>
        <v>7416.6842121423615</v>
      </c>
      <c r="AH21" s="118">
        <f t="shared" ref="AH21:AH61" si="97">+AF21+AG21</f>
        <v>533592.01183837443</v>
      </c>
      <c r="AI21" s="32"/>
      <c r="AJ21" s="35">
        <f>+'OCT-DEC 2024'!AJ21+'JUL-SEP 2024'!AJ21+'JAN-MAR 2025'!AJ21+'APR-JUN 2025'!AJ21</f>
        <v>53478.678758051909</v>
      </c>
      <c r="AK21" s="39">
        <f t="shared" ref="AK21:AK64" si="98">+AJ21/$AJ$112</f>
        <v>0.2799227354280176</v>
      </c>
      <c r="AL21" s="36">
        <f>+'OCT-DEC 2024'!AL21+'JUL-SEP 2024'!AL21+'JAN-MAR 2025'!AL21+'APR-JUN 2025'!AL21</f>
        <v>8689.6250141079618</v>
      </c>
      <c r="AM21" s="39">
        <f t="shared" ref="AM21:AM64" si="99">+AL21/$AL$112</f>
        <v>7.8233459203478448E-2</v>
      </c>
      <c r="AN21" s="36">
        <f t="shared" ref="AN21:AN61" si="100">+AJ21+AL21</f>
        <v>62168.303772159867</v>
      </c>
      <c r="AO21" s="40">
        <f t="shared" ref="AO21:AO64" si="101">+AN21/$AN$112</f>
        <v>0.20577286508438627</v>
      </c>
      <c r="AP21" s="36">
        <f>+'OCT-DEC 2024'!AP21+'JUL-SEP 2024'!AP21+'JAN-MAR 2025'!AP21+'APR-JUN 2025'!AP21</f>
        <v>0</v>
      </c>
      <c r="AQ21" s="39">
        <f t="shared" ref="AQ21:AQ64" si="102">+AP21/$AP$112</f>
        <v>0</v>
      </c>
      <c r="AR21" s="36">
        <f>+'OCT-DEC 2024'!AR21+'JUL-SEP 2024'!AR21+'JAN-MAR 2025'!AR21+'APR-JUN 2025'!AR21</f>
        <v>0</v>
      </c>
      <c r="AS21" s="39">
        <f t="shared" ref="AS21:AS64" si="103">+AR21/$AR$112</f>
        <v>0</v>
      </c>
      <c r="AT21" s="36">
        <f t="shared" ref="AT21:AT61" si="104">+AP21+AR21</f>
        <v>0</v>
      </c>
      <c r="AU21" s="40">
        <f t="shared" ref="AU21:AU64" si="105">+AT21/$AT$112</f>
        <v>0</v>
      </c>
      <c r="AV21" s="116">
        <f t="shared" ref="AV21:AV61" si="106">+AJ21+AP21</f>
        <v>53478.678758051909</v>
      </c>
      <c r="AW21" s="117">
        <f t="shared" ref="AW21:AW61" si="107">+AL21+AR21</f>
        <v>8689.6250141079618</v>
      </c>
      <c r="AX21" s="118">
        <f t="shared" ref="AX21:AX61" si="108">+AV21+AW21</f>
        <v>62168.303772159867</v>
      </c>
      <c r="AY21" s="32"/>
      <c r="AZ21" s="35">
        <f>+'OCT-DEC 2024'!AZ21+'JUL-SEP 2024'!AZ21+'JAN-MAR 2025'!AZ21+'APR-JUN 2025'!AZ21</f>
        <v>1325154.259652989</v>
      </c>
      <c r="BA21" s="39">
        <f t="shared" ref="BA21:BA64" si="109">+AZ21/$AZ$112</f>
        <v>1.769685798218037</v>
      </c>
      <c r="BB21" s="36">
        <f>+'OCT-DEC 2024'!BB21+'JUL-SEP 2024'!BB21+'JAN-MAR 2025'!BB21+'APR-JUN 2025'!BB21</f>
        <v>82267.840471632007</v>
      </c>
      <c r="BC21" s="39">
        <f t="shared" ref="BC21:BC64" si="110">+BB21/$BB$112</f>
        <v>0.34341318619581662</v>
      </c>
      <c r="BD21" s="36">
        <f t="shared" ref="BD21:BD61" si="111">+AZ21+BB21</f>
        <v>1407422.1001246211</v>
      </c>
      <c r="BE21" s="40">
        <f t="shared" ref="BE21:BE64" si="112">+BD21/$BD$112</f>
        <v>1.423987344907935</v>
      </c>
      <c r="BF21" s="38">
        <f>+'OCT-DEC 2024'!BF21+'JUL-SEP 2024'!BF21+'JAN-MAR 2025'!BF21+'APR-JUN 2025'!BF21</f>
        <v>0</v>
      </c>
      <c r="BG21" s="39">
        <f t="shared" ref="BG21:BG64" si="113">+BF21/$BF$112</f>
        <v>0</v>
      </c>
      <c r="BH21" s="36">
        <f>+'OCT-DEC 2024'!BH21+'JUL-SEP 2024'!BH21+'JAN-MAR 2025'!BH21+'APR-JUN 2025'!BH21</f>
        <v>0</v>
      </c>
      <c r="BI21" s="39">
        <f t="shared" ref="BI21:BI64" si="114">+BH21/$BH$112</f>
        <v>0</v>
      </c>
      <c r="BJ21" s="36">
        <f t="shared" ref="BJ21:BJ61" si="115">+BF21+BH21</f>
        <v>0</v>
      </c>
      <c r="BK21" s="40">
        <f t="shared" ref="BK21:BK64" si="116">+BJ21/$BJ$112</f>
        <v>0</v>
      </c>
      <c r="BL21" s="116">
        <f t="shared" ref="BL21:BL61" si="117">+AZ21+BF21</f>
        <v>1325154.259652989</v>
      </c>
      <c r="BM21" s="117">
        <f t="shared" ref="BM21:BM61" si="118">+BB21+BH21</f>
        <v>82267.840471632007</v>
      </c>
      <c r="BN21" s="118">
        <f t="shared" ref="BN21:BN61" si="119">+BL21+BM21</f>
        <v>1407422.1001246211</v>
      </c>
      <c r="BO21" s="32"/>
      <c r="BP21" s="35">
        <f>+'OCT-DEC 2024'!BP21+'JUL-SEP 2024'!BP21+'JAN-MAR 2025'!BP21+'APR-JUN 2025'!BP21</f>
        <v>1215060.9144675545</v>
      </c>
      <c r="BQ21" s="39">
        <f t="shared" ref="BQ21:BQ64" si="120">+BP21/$BP$112</f>
        <v>2.429291011409207</v>
      </c>
      <c r="BR21" s="36">
        <f>+'OCT-DEC 2024'!BR21+'JUL-SEP 2024'!BR21+'JAN-MAR 2025'!BR21+'APR-JUN 2025'!BR21</f>
        <v>2212.5864625467998</v>
      </c>
      <c r="BS21" s="39">
        <f t="shared" ref="BS21:BS63" si="121">+BR21/$BR$112</f>
        <v>2.4107238562957472E-2</v>
      </c>
      <c r="BT21" s="36">
        <f t="shared" ref="BT21:BT61" si="122">+BP21+BR21</f>
        <v>1217273.5009301014</v>
      </c>
      <c r="BU21" s="40">
        <f t="shared" ref="BU21:BU64" si="123">+BT21/$BT$112</f>
        <v>2.0563719709201109</v>
      </c>
      <c r="BV21" s="38">
        <f>+'OCT-DEC 2024'!BV21+'JUL-SEP 2024'!BV21+'JAN-MAR 2025'!BV21+'APR-JUN 2025'!BV21</f>
        <v>3391.2908041220871</v>
      </c>
      <c r="BW21" s="39">
        <f t="shared" ref="BW21:BW64" si="124">+BV21/$BV$112</f>
        <v>2.679803085043135E-3</v>
      </c>
      <c r="BX21" s="36">
        <f>+'OCT-DEC 2024'!BX21+'JUL-SEP 2024'!BX21+'JAN-MAR 2025'!BX21+'APR-JUN 2025'!BX21</f>
        <v>15.437050927866943</v>
      </c>
      <c r="BY21" s="39">
        <f t="shared" ref="BY21:BY64" si="125">+BX21/$BX$112</f>
        <v>1.7821146021473668E-5</v>
      </c>
      <c r="BZ21" s="36">
        <f t="shared" ref="BZ21:BZ61" si="126">+BV21+BX21</f>
        <v>3406.7278550499541</v>
      </c>
      <c r="CA21" s="40">
        <f t="shared" ref="CA21:CA64" si="127">+BZ21/$BZ$112</f>
        <v>1.598111504765377E-3</v>
      </c>
      <c r="CB21" s="116">
        <f t="shared" ref="CB21:CB61" si="128">+BP21+BV21</f>
        <v>1218452.2052716766</v>
      </c>
      <c r="CC21" s="117">
        <f t="shared" ref="CC21:CC61" si="129">+BR21+BX21</f>
        <v>2228.0235134746667</v>
      </c>
      <c r="CD21" s="118">
        <f t="shared" ref="CD21:CD61" si="130">+CB21+CC21</f>
        <v>1220680.2287851514</v>
      </c>
      <c r="CE21" s="32"/>
      <c r="CF21" s="38">
        <f>+D21+T21+AJ21+AZ21+BP21</f>
        <v>4517459.4905048274</v>
      </c>
      <c r="CG21" s="39">
        <f t="shared" ref="CG21:CG55" si="131">+CF21/$CF$112</f>
        <v>1.7865334095756651</v>
      </c>
      <c r="CH21" s="36">
        <f t="shared" ref="CH21:CH61" si="132">+F21+V21+AL21+BB21+BR21</f>
        <v>147148.00616042913</v>
      </c>
      <c r="CI21" s="39">
        <f t="shared" ref="CI21:CI55" si="133">+CH21/$CH$112</f>
        <v>0.18656597215346221</v>
      </c>
      <c r="CJ21" s="36">
        <f t="shared" ref="CJ21:CJ64" si="134">+CF21+CH21</f>
        <v>4664607.4966652561</v>
      </c>
      <c r="CK21" s="40">
        <f t="shared" ref="CK21:CK55" si="135">+CJ21/$CJ$112</f>
        <v>1.4061306496938653</v>
      </c>
      <c r="CL21" s="38">
        <f t="shared" ref="CL21:CL61" si="136">+J21+Z21+AP21+BF21+BV21</f>
        <v>3391.2908041220871</v>
      </c>
      <c r="CM21" s="39">
        <f t="shared" ref="CM21:CM55" si="137">+CL21/$CL$112</f>
        <v>3.0327980712331197E-4</v>
      </c>
      <c r="CN21" s="36">
        <f t="shared" ref="CN21:CN61" si="138">+L21+AB21+AR21+BH21+BX21</f>
        <v>15.437050927866943</v>
      </c>
      <c r="CO21" s="39">
        <f t="shared" ref="CO21:CO55" si="139">+CN21/$CN$112</f>
        <v>2.4554488734960174E-6</v>
      </c>
      <c r="CP21" s="36">
        <f t="shared" ref="CP21:CP61" si="140">+CL21+CN21</f>
        <v>3406.7278550499541</v>
      </c>
      <c r="CQ21" s="40">
        <f t="shared" ref="CQ21:CQ55" si="141">+CP21/$CP$112</f>
        <v>1.9501664957449489E-4</v>
      </c>
      <c r="CR21" s="152"/>
      <c r="CS21" s="161" t="s">
        <v>19</v>
      </c>
      <c r="CT21" s="38">
        <f t="shared" ref="CT21:CT56" si="142">+CJ21</f>
        <v>4664607.4966652561</v>
      </c>
      <c r="CU21" s="36">
        <f t="shared" ref="CU21:CU61" si="143">+CP21</f>
        <v>3406.7278550499541</v>
      </c>
      <c r="CV21" s="37">
        <f t="shared" ref="CV21:CV63" si="144">+CT21+CU21</f>
        <v>4668014.2245203061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f>+'JUL-SEP 2024'!D22+'OCT-DEC 2024'!D22+'JAN-MAR 2025'!D22+'APR-JUN 2025'!D22</f>
        <v>13260912.48</v>
      </c>
      <c r="E22" s="39">
        <f t="shared" si="76"/>
        <v>29.908093033837702</v>
      </c>
      <c r="F22" s="36">
        <f>+'JUL-SEP 2024'!F22+'OCT-DEC 2024'!F22+'JAN-MAR 2025'!F22+'APR-JUN 2025'!F22</f>
        <v>15025299.989999998</v>
      </c>
      <c r="G22" s="39">
        <f t="shared" si="77"/>
        <v>128.53342221423804</v>
      </c>
      <c r="H22" s="36">
        <f t="shared" si="78"/>
        <v>28286212.469999999</v>
      </c>
      <c r="I22" s="202">
        <f t="shared" si="79"/>
        <v>50.485241056831597</v>
      </c>
      <c r="J22" s="38">
        <f>+'JUL-SEP 2024'!J22+'OCT-DEC 2024'!J22+'JAN-MAR 2025'!J22+'APR-JUN 2025'!J22</f>
        <v>8822282.9900000002</v>
      </c>
      <c r="K22" s="39">
        <f t="shared" si="80"/>
        <v>6.237461843520455</v>
      </c>
      <c r="L22" s="36">
        <f>+'JUL-SEP 2024'!L22+'OCT-DEC 2024'!L22+'JAN-MAR 2025'!L22+'APR-JUN 2025'!L22</f>
        <v>60183115.920000002</v>
      </c>
      <c r="M22" s="39">
        <f t="shared" si="81"/>
        <v>52.561122433651349</v>
      </c>
      <c r="N22" s="36">
        <f t="shared" si="82"/>
        <v>69005398.909999996</v>
      </c>
      <c r="O22" s="40">
        <f t="shared" si="83"/>
        <v>26.961398011285745</v>
      </c>
      <c r="P22" s="116">
        <f t="shared" si="84"/>
        <v>22083195.469999999</v>
      </c>
      <c r="Q22" s="117">
        <f t="shared" si="85"/>
        <v>75208415.909999996</v>
      </c>
      <c r="R22" s="118">
        <f t="shared" si="86"/>
        <v>97291611.379999995</v>
      </c>
      <c r="S22" s="32"/>
      <c r="T22" s="38">
        <f>+'JUL-SEP 2024'!T22+'OCT-DEC 2024'!T22+'JAN-MAR 2025'!T22+'APR-JUN 2025'!T22</f>
        <v>13133111.639028739</v>
      </c>
      <c r="U22" s="39">
        <f t="shared" si="87"/>
        <v>20.355038637556515</v>
      </c>
      <c r="V22" s="36">
        <f>+'JUL-SEP 2024'!V22+'OCT-DEC 2024'!V22+'JAN-MAR 2025'!V22+'APR-JUN 2025'!V22</f>
        <v>45103237.646184027</v>
      </c>
      <c r="W22" s="39">
        <f t="shared" si="88"/>
        <v>196.60793980211602</v>
      </c>
      <c r="X22" s="36">
        <f t="shared" si="89"/>
        <v>58236349.28521277</v>
      </c>
      <c r="Y22" s="40">
        <f t="shared" si="90"/>
        <v>66.585581997455748</v>
      </c>
      <c r="Z22" s="243">
        <f>+'OCT-DEC 2024'!Z22+'JUL-SEP 2024'!Z22+'JAN-MAR 2025'!Z22+'APR-JUN 2025'!Z22</f>
        <v>22292195.586046562</v>
      </c>
      <c r="AA22" s="39">
        <f t="shared" si="91"/>
        <v>6.0848518723465839</v>
      </c>
      <c r="AB22" s="36">
        <f>+'OCT-DEC 2024'!AB22+'JUL-SEP 2024'!AB22+'JAN-MAR 2025'!AB22+'APR-JUN 2025'!AB22</f>
        <v>66664517.25353308</v>
      </c>
      <c r="AC22" s="39">
        <f t="shared" si="92"/>
        <v>38.601610001652055</v>
      </c>
      <c r="AD22" s="36">
        <f t="shared" si="93"/>
        <v>88956712.839579642</v>
      </c>
      <c r="AE22" s="40">
        <f t="shared" si="94"/>
        <v>16.502362811541776</v>
      </c>
      <c r="AF22" s="116">
        <f t="shared" si="95"/>
        <v>35425307.225075305</v>
      </c>
      <c r="AG22" s="117">
        <f t="shared" si="96"/>
        <v>111767754.89971711</v>
      </c>
      <c r="AH22" s="118">
        <f t="shared" si="97"/>
        <v>147193062.1247924</v>
      </c>
      <c r="AI22" s="32"/>
      <c r="AJ22" s="35">
        <f>+'OCT-DEC 2024'!AJ22+'JUL-SEP 2024'!AJ22+'JAN-MAR 2025'!AJ22+'APR-JUN 2025'!AJ22</f>
        <v>3093178.2533903294</v>
      </c>
      <c r="AK22" s="39">
        <f t="shared" si="98"/>
        <v>16.190581704023749</v>
      </c>
      <c r="AL22" s="36">
        <f>+'OCT-DEC 2024'!AL22+'JUL-SEP 2024'!AL22+'JAN-MAR 2025'!AL22+'APR-JUN 2025'!AL22</f>
        <v>9435729.8555965386</v>
      </c>
      <c r="AM22" s="39">
        <f t="shared" si="99"/>
        <v>84.950706792798783</v>
      </c>
      <c r="AN22" s="36">
        <f t="shared" si="100"/>
        <v>12528908.108986868</v>
      </c>
      <c r="AO22" s="40">
        <f t="shared" si="101"/>
        <v>41.469835294424641</v>
      </c>
      <c r="AP22" s="36">
        <f>+'OCT-DEC 2024'!AP22+'JUL-SEP 2024'!AP22+'JAN-MAR 2025'!AP22+'APR-JUN 2025'!AP22</f>
        <v>2210864.8665249525</v>
      </c>
      <c r="AQ22" s="39">
        <f t="shared" si="102"/>
        <v>3.3898935844526887</v>
      </c>
      <c r="AR22" s="36">
        <f>+'OCT-DEC 2024'!AR22+'JUL-SEP 2024'!AR22+'JAN-MAR 2025'!AR22+'APR-JUN 2025'!AR22</f>
        <v>17070044.933737177</v>
      </c>
      <c r="AS22" s="39">
        <f t="shared" si="103"/>
        <v>30.396461650587945</v>
      </c>
      <c r="AT22" s="36">
        <f t="shared" si="104"/>
        <v>19280909.800262131</v>
      </c>
      <c r="AU22" s="40">
        <f t="shared" si="105"/>
        <v>15.885103557470904</v>
      </c>
      <c r="AV22" s="116">
        <f t="shared" si="106"/>
        <v>5304043.1199152824</v>
      </c>
      <c r="AW22" s="117">
        <f t="shared" si="107"/>
        <v>26505774.789333716</v>
      </c>
      <c r="AX22" s="118">
        <f t="shared" si="108"/>
        <v>31809817.909249</v>
      </c>
      <c r="AY22" s="32"/>
      <c r="AZ22" s="35">
        <f>+'OCT-DEC 2024'!AZ22+'JUL-SEP 2024'!AZ22+'JAN-MAR 2025'!AZ22+'APR-JUN 2025'!AZ22</f>
        <v>26780975.698664933</v>
      </c>
      <c r="BA22" s="39">
        <f t="shared" si="109"/>
        <v>35.764826631399501</v>
      </c>
      <c r="BB22" s="36">
        <f>+'OCT-DEC 2024'!BB22+'JUL-SEP 2024'!BB22+'JAN-MAR 2025'!BB22+'APR-JUN 2025'!BB22</f>
        <v>38280409.62952669</v>
      </c>
      <c r="BC22" s="39">
        <f t="shared" si="110"/>
        <v>159.79509568249634</v>
      </c>
      <c r="BD22" s="36">
        <f t="shared" si="111"/>
        <v>65061385.328191623</v>
      </c>
      <c r="BE22" s="40">
        <f t="shared" si="112"/>
        <v>65.827152594321362</v>
      </c>
      <c r="BF22" s="38">
        <f>+'OCT-DEC 2024'!BF22+'JUL-SEP 2024'!BF22+'JAN-MAR 2025'!BF22+'APR-JUN 2025'!BF22</f>
        <v>26229013.139854502</v>
      </c>
      <c r="BG22" s="39">
        <f t="shared" si="113"/>
        <v>6.2652891792785503</v>
      </c>
      <c r="BH22" s="36">
        <f>+'OCT-DEC 2024'!BH22+'JUL-SEP 2024'!BH22+'JAN-MAR 2025'!BH22+'APR-JUN 2025'!BH22</f>
        <v>102031973.58914691</v>
      </c>
      <c r="BI22" s="39">
        <f t="shared" si="114"/>
        <v>51.348365809085088</v>
      </c>
      <c r="BJ22" s="36">
        <f t="shared" si="115"/>
        <v>128260986.72900142</v>
      </c>
      <c r="BK22" s="40">
        <f t="shared" si="116"/>
        <v>20.776208254373188</v>
      </c>
      <c r="BL22" s="116">
        <f t="shared" si="117"/>
        <v>53009988.838519439</v>
      </c>
      <c r="BM22" s="117">
        <f t="shared" si="118"/>
        <v>140312383.21867359</v>
      </c>
      <c r="BN22" s="118">
        <f t="shared" si="119"/>
        <v>193322372.05719304</v>
      </c>
      <c r="BO22" s="32"/>
      <c r="BP22" s="35">
        <f>+'OCT-DEC 2024'!BP22+'JUL-SEP 2024'!BP22+'JAN-MAR 2025'!BP22+'APR-JUN 2025'!BP22</f>
        <v>10872371.766668472</v>
      </c>
      <c r="BQ22" s="39">
        <f t="shared" si="120"/>
        <v>21.737309373531197</v>
      </c>
      <c r="BR22" s="36">
        <f>+'OCT-DEC 2024'!BR22+'JUL-SEP 2024'!BR22+'JAN-MAR 2025'!BR22+'APR-JUN 2025'!BR22</f>
        <v>9745106.4168481231</v>
      </c>
      <c r="BS22" s="39">
        <f t="shared" si="121"/>
        <v>106.17781912212901</v>
      </c>
      <c r="BT22" s="36">
        <f t="shared" si="122"/>
        <v>20617478.183516596</v>
      </c>
      <c r="BU22" s="40">
        <f t="shared" si="123"/>
        <v>34.829645281233269</v>
      </c>
      <c r="BV22" s="38">
        <f>+'OCT-DEC 2024'!BV22+'JUL-SEP 2024'!BV22+'JAN-MAR 2025'!BV22+'APR-JUN 2025'!BV22</f>
        <v>7392277.1127699334</v>
      </c>
      <c r="BW22" s="39">
        <f t="shared" si="124"/>
        <v>5.8413884731489008</v>
      </c>
      <c r="BX22" s="36">
        <f>+'OCT-DEC 2024'!BX22+'JUL-SEP 2024'!BX22+'JAN-MAR 2025'!BX22+'APR-JUN 2025'!BX22</f>
        <v>36174828.197832547</v>
      </c>
      <c r="BY22" s="39">
        <f t="shared" si="125"/>
        <v>41.761661513438888</v>
      </c>
      <c r="BZ22" s="36">
        <f t="shared" si="126"/>
        <v>43567105.310602479</v>
      </c>
      <c r="CA22" s="40">
        <f t="shared" si="127"/>
        <v>20.437526913982872</v>
      </c>
      <c r="CB22" s="116">
        <f t="shared" si="128"/>
        <v>18264648.879438408</v>
      </c>
      <c r="CC22" s="117">
        <f t="shared" si="129"/>
        <v>45919934.61468067</v>
      </c>
      <c r="CD22" s="118">
        <f t="shared" si="130"/>
        <v>64184583.494119078</v>
      </c>
      <c r="CE22" s="32"/>
      <c r="CF22" s="38">
        <f t="shared" ref="CF22:CF63" si="145">+D22+T22+AJ22+AZ22+BP22</f>
        <v>67140549.837752476</v>
      </c>
      <c r="CG22" s="39">
        <f t="shared" si="131"/>
        <v>26.552276932320755</v>
      </c>
      <c r="CH22" s="36">
        <f t="shared" si="132"/>
        <v>117589783.53815538</v>
      </c>
      <c r="CI22" s="39">
        <f t="shared" si="133"/>
        <v>149.08970127120048</v>
      </c>
      <c r="CJ22" s="36">
        <f t="shared" si="134"/>
        <v>184730333.37590784</v>
      </c>
      <c r="CK22" s="40">
        <f t="shared" si="135"/>
        <v>55.686353862298027</v>
      </c>
      <c r="CL22" s="38">
        <f t="shared" si="136"/>
        <v>66946633.695195951</v>
      </c>
      <c r="CM22" s="39">
        <f t="shared" si="137"/>
        <v>5.9869717247353798</v>
      </c>
      <c r="CN22" s="36">
        <f t="shared" si="138"/>
        <v>282124479.89424974</v>
      </c>
      <c r="CO22" s="39">
        <f t="shared" si="139"/>
        <v>44.875296426692998</v>
      </c>
      <c r="CP22" s="36">
        <f t="shared" si="140"/>
        <v>349071113.58944571</v>
      </c>
      <c r="CQ22" s="40">
        <f t="shared" si="141"/>
        <v>19.982423584126721</v>
      </c>
      <c r="CR22" s="152"/>
      <c r="CS22" s="161" t="s">
        <v>20</v>
      </c>
      <c r="CT22" s="38">
        <f t="shared" si="142"/>
        <v>184730333.37590784</v>
      </c>
      <c r="CU22" s="36">
        <f t="shared" si="143"/>
        <v>349071113.58944571</v>
      </c>
      <c r="CV22" s="37">
        <f t="shared" si="144"/>
        <v>533801446.96535355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f>+'JUL-SEP 2024'!D23+'OCT-DEC 2024'!D23+'JAN-MAR 2025'!D23+'APR-JUN 2025'!D23</f>
        <v>98207.199999999983</v>
      </c>
      <c r="E23" s="39">
        <f t="shared" si="76"/>
        <v>0.22149230519563048</v>
      </c>
      <c r="F23" s="36">
        <f>+'JUL-SEP 2024'!F23+'OCT-DEC 2024'!F23+'JAN-MAR 2025'!F23+'APR-JUN 2025'!F23</f>
        <v>5484.37</v>
      </c>
      <c r="G23" s="39">
        <f t="shared" si="77"/>
        <v>4.691585826960256E-2</v>
      </c>
      <c r="H23" s="36">
        <f t="shared" si="78"/>
        <v>103691.56999999998</v>
      </c>
      <c r="I23" s="202">
        <f t="shared" si="79"/>
        <v>0.18506874727619999</v>
      </c>
      <c r="J23" s="38">
        <f>+'JUL-SEP 2024'!J23+'OCT-DEC 2024'!J23+'JAN-MAR 2025'!J23+'APR-JUN 2025'!J23</f>
        <v>228537.09000000003</v>
      </c>
      <c r="K23" s="39">
        <f t="shared" si="80"/>
        <v>0.1615785143505355</v>
      </c>
      <c r="L23" s="36">
        <f>+'JUL-SEP 2024'!L23+'OCT-DEC 2024'!L23+'JAN-MAR 2025'!L23+'APR-JUN 2025'!L23</f>
        <v>6300.0099999999993</v>
      </c>
      <c r="M23" s="39">
        <f t="shared" si="81"/>
        <v>5.5021344754465447E-3</v>
      </c>
      <c r="N23" s="36">
        <f t="shared" si="82"/>
        <v>234837.10000000003</v>
      </c>
      <c r="O23" s="40">
        <f t="shared" si="83"/>
        <v>9.1754219538300069E-2</v>
      </c>
      <c r="P23" s="116">
        <f t="shared" si="84"/>
        <v>326744.29000000004</v>
      </c>
      <c r="Q23" s="117">
        <f t="shared" si="85"/>
        <v>11784.38</v>
      </c>
      <c r="R23" s="118">
        <f t="shared" si="86"/>
        <v>338528.67000000004</v>
      </c>
      <c r="S23" s="32"/>
      <c r="T23" s="38">
        <f>+'JUL-SEP 2024'!T23+'OCT-DEC 2024'!T23+'JAN-MAR 2025'!T23+'APR-JUN 2025'!T23</f>
        <v>5966.557051959192</v>
      </c>
      <c r="U23" s="39">
        <f t="shared" si="87"/>
        <v>9.2475799082445374E-3</v>
      </c>
      <c r="V23" s="36">
        <f>+'JUL-SEP 2024'!V23+'OCT-DEC 2024'!V23+'JAN-MAR 2025'!V23+'APR-JUN 2025'!V23</f>
        <v>5623.0279719138543</v>
      </c>
      <c r="W23" s="39">
        <f t="shared" si="88"/>
        <v>2.4511143826970644E-2</v>
      </c>
      <c r="X23" s="36">
        <f t="shared" si="89"/>
        <v>11589.585023873045</v>
      </c>
      <c r="Y23" s="40">
        <f t="shared" si="90"/>
        <v>1.3251161403407746E-2</v>
      </c>
      <c r="Z23" s="243">
        <f>+'OCT-DEC 2024'!Z23+'JUL-SEP 2024'!Z23+'JAN-MAR 2025'!Z23+'APR-JUN 2025'!Z23</f>
        <v>2519514.2845957833</v>
      </c>
      <c r="AA23" s="39">
        <f t="shared" si="91"/>
        <v>0.68772369921349186</v>
      </c>
      <c r="AB23" s="36">
        <f>+'OCT-DEC 2024'!AB23+'JUL-SEP 2024'!AB23+'JAN-MAR 2025'!AB23+'APR-JUN 2025'!AB23</f>
        <v>102926.14080261783</v>
      </c>
      <c r="AC23" s="39">
        <f t="shared" si="92"/>
        <v>5.9598642725147963E-2</v>
      </c>
      <c r="AD23" s="36">
        <f t="shared" si="93"/>
        <v>2622440.425398401</v>
      </c>
      <c r="AE23" s="40">
        <f t="shared" si="94"/>
        <v>0.4864890121290914</v>
      </c>
      <c r="AF23" s="116">
        <f t="shared" si="95"/>
        <v>2525480.8416477423</v>
      </c>
      <c r="AG23" s="117">
        <f t="shared" si="96"/>
        <v>108549.16877453167</v>
      </c>
      <c r="AH23" s="118">
        <f t="shared" si="97"/>
        <v>2634030.010422274</v>
      </c>
      <c r="AI23" s="32"/>
      <c r="AJ23" s="35">
        <f>+'OCT-DEC 2024'!AJ23+'JUL-SEP 2024'!AJ23+'JAN-MAR 2025'!AJ23+'APR-JUN 2025'!AJ23</f>
        <v>2391.7832191062503</v>
      </c>
      <c r="AK23" s="39">
        <f t="shared" si="98"/>
        <v>1.2519279024675737E-2</v>
      </c>
      <c r="AL23" s="36">
        <f>+'OCT-DEC 2024'!AL23+'JUL-SEP 2024'!AL23+'JAN-MAR 2025'!AL23+'APR-JUN 2025'!AL23</f>
        <v>134.39861610196809</v>
      </c>
      <c r="AM23" s="39">
        <f t="shared" si="99"/>
        <v>1.2100025758012127E-3</v>
      </c>
      <c r="AN23" s="36">
        <f t="shared" si="100"/>
        <v>2526.1818352082182</v>
      </c>
      <c r="AO23" s="40">
        <f t="shared" si="101"/>
        <v>8.3614903803715009E-3</v>
      </c>
      <c r="AP23" s="36">
        <f>+'OCT-DEC 2024'!AP23+'JUL-SEP 2024'!AP23+'JAN-MAR 2025'!AP23+'APR-JUN 2025'!AP23</f>
        <v>60481.945838814972</v>
      </c>
      <c r="AQ23" s="39">
        <f t="shared" si="102"/>
        <v>9.2736269538027813E-2</v>
      </c>
      <c r="AR23" s="36">
        <f>+'OCT-DEC 2024'!AR23+'JUL-SEP 2024'!AR23+'JAN-MAR 2025'!AR23+'APR-JUN 2025'!AR23</f>
        <v>820.13676749910371</v>
      </c>
      <c r="AS23" s="39">
        <f t="shared" si="103"/>
        <v>1.4604095008709421E-3</v>
      </c>
      <c r="AT23" s="36">
        <f t="shared" si="104"/>
        <v>61302.082606314078</v>
      </c>
      <c r="AU23" s="40">
        <f t="shared" si="105"/>
        <v>5.0505393188276619E-2</v>
      </c>
      <c r="AV23" s="116">
        <f t="shared" si="106"/>
        <v>62873.72905792122</v>
      </c>
      <c r="AW23" s="117">
        <f t="shared" si="107"/>
        <v>954.53538360107177</v>
      </c>
      <c r="AX23" s="118">
        <f t="shared" si="108"/>
        <v>63828.264441522289</v>
      </c>
      <c r="AY23" s="32"/>
      <c r="AZ23" s="35">
        <f>+'OCT-DEC 2024'!AZ23+'JUL-SEP 2024'!AZ23+'JAN-MAR 2025'!AZ23+'APR-JUN 2025'!AZ23</f>
        <v>21350.348306175962</v>
      </c>
      <c r="BA23" s="39">
        <f t="shared" si="109"/>
        <v>2.8512460273373955E-2</v>
      </c>
      <c r="BB23" s="36">
        <f>+'OCT-DEC 2024'!BB23+'JUL-SEP 2024'!BB23+'JAN-MAR 2025'!BB23+'APR-JUN 2025'!BB23</f>
        <v>4001.9649698076946</v>
      </c>
      <c r="BC23" s="39">
        <f t="shared" si="110"/>
        <v>1.6705525919324549E-2</v>
      </c>
      <c r="BD23" s="36">
        <f t="shared" si="111"/>
        <v>25352.313275983655</v>
      </c>
      <c r="BE23" s="40">
        <f t="shared" si="112"/>
        <v>2.5650707961702136E-2</v>
      </c>
      <c r="BF23" s="38">
        <f>+'OCT-DEC 2024'!BF23+'JUL-SEP 2024'!BF23+'JAN-MAR 2025'!BF23+'APR-JUN 2025'!BF23</f>
        <v>532647.70510244661</v>
      </c>
      <c r="BG23" s="39">
        <f t="shared" si="113"/>
        <v>0.12723284270558807</v>
      </c>
      <c r="BH23" s="36">
        <f>+'OCT-DEC 2024'!BH23+'JUL-SEP 2024'!BH23+'JAN-MAR 2025'!BH23+'APR-JUN 2025'!BH23</f>
        <v>38076.495928130862</v>
      </c>
      <c r="BI23" s="39">
        <f t="shared" si="114"/>
        <v>1.9162285829329211E-2</v>
      </c>
      <c r="BJ23" s="36">
        <f t="shared" si="115"/>
        <v>570724.20103057742</v>
      </c>
      <c r="BK23" s="40">
        <f t="shared" si="116"/>
        <v>9.2448102566646623E-2</v>
      </c>
      <c r="BL23" s="116">
        <f t="shared" si="117"/>
        <v>553998.05340862251</v>
      </c>
      <c r="BM23" s="117">
        <f t="shared" si="118"/>
        <v>42078.460897938559</v>
      </c>
      <c r="BN23" s="118">
        <f t="shared" si="119"/>
        <v>596076.51430656109</v>
      </c>
      <c r="BO23" s="32"/>
      <c r="BP23" s="35">
        <f>+'OCT-DEC 2024'!BP23+'JUL-SEP 2024'!BP23+'JAN-MAR 2025'!BP23+'APR-JUN 2025'!BP23</f>
        <v>6878.304703465672</v>
      </c>
      <c r="BQ23" s="39">
        <f t="shared" si="120"/>
        <v>1.3751906254992136E-2</v>
      </c>
      <c r="BR23" s="36">
        <f>+'OCT-DEC 2024'!BR23+'JUL-SEP 2024'!BR23+'JAN-MAR 2025'!BR23+'APR-JUN 2025'!BR23</f>
        <v>1298.9103830540168</v>
      </c>
      <c r="BS23" s="39">
        <f t="shared" si="121"/>
        <v>1.4152279699001066E-2</v>
      </c>
      <c r="BT23" s="36">
        <f t="shared" si="122"/>
        <v>8177.2150865196891</v>
      </c>
      <c r="BU23" s="40">
        <f t="shared" si="123"/>
        <v>1.3813983374529841E-2</v>
      </c>
      <c r="BV23" s="38">
        <f>+'OCT-DEC 2024'!BV23+'JUL-SEP 2024'!BV23+'JAN-MAR 2025'!BV23+'APR-JUN 2025'!BV23</f>
        <v>91824.153029767753</v>
      </c>
      <c r="BW23" s="39">
        <f t="shared" si="124"/>
        <v>7.2559583587331292E-2</v>
      </c>
      <c r="BX23" s="36">
        <f>+'OCT-DEC 2024'!BX23+'JUL-SEP 2024'!BX23+'JAN-MAR 2025'!BX23+'APR-JUN 2025'!BX23</f>
        <v>1487.9127441323076</v>
      </c>
      <c r="BY23" s="39">
        <f t="shared" si="125"/>
        <v>1.7177056941961781E-3</v>
      </c>
      <c r="BZ23" s="36">
        <f t="shared" si="126"/>
        <v>93312.06577390006</v>
      </c>
      <c r="CA23" s="40">
        <f t="shared" si="127"/>
        <v>4.3773113730127003E-2</v>
      </c>
      <c r="CB23" s="116">
        <f t="shared" si="128"/>
        <v>98702.45773323343</v>
      </c>
      <c r="CC23" s="117">
        <f t="shared" si="129"/>
        <v>2786.8231271863242</v>
      </c>
      <c r="CD23" s="118">
        <f t="shared" si="130"/>
        <v>101489.28086041975</v>
      </c>
      <c r="CE23" s="32"/>
      <c r="CF23" s="38">
        <f t="shared" si="145"/>
        <v>134794.19328070706</v>
      </c>
      <c r="CG23" s="39">
        <f t="shared" si="131"/>
        <v>5.3307468549291123E-2</v>
      </c>
      <c r="CH23" s="36">
        <f t="shared" si="132"/>
        <v>16542.671940877532</v>
      </c>
      <c r="CI23" s="39">
        <f t="shared" si="133"/>
        <v>2.0974118190230581E-2</v>
      </c>
      <c r="CJ23" s="36">
        <f t="shared" si="134"/>
        <v>151336.86522158459</v>
      </c>
      <c r="CK23" s="40">
        <f t="shared" si="135"/>
        <v>4.562000227645964E-2</v>
      </c>
      <c r="CL23" s="38">
        <f t="shared" si="136"/>
        <v>3433005.1785668125</v>
      </c>
      <c r="CM23" s="39">
        <f t="shared" si="137"/>
        <v>0.30701028267571479</v>
      </c>
      <c r="CN23" s="36">
        <f t="shared" si="138"/>
        <v>149610.6962423801</v>
      </c>
      <c r="CO23" s="39">
        <f t="shared" si="139"/>
        <v>2.3797383144480447E-2</v>
      </c>
      <c r="CP23" s="36">
        <f t="shared" si="140"/>
        <v>3582615.8748091925</v>
      </c>
      <c r="CQ23" s="40">
        <f t="shared" si="141"/>
        <v>0.20508528251882976</v>
      </c>
      <c r="CR23" s="152"/>
      <c r="CS23" s="161" t="s">
        <v>21</v>
      </c>
      <c r="CT23" s="38">
        <f t="shared" si="142"/>
        <v>151336.86522158459</v>
      </c>
      <c r="CU23" s="36">
        <f t="shared" si="143"/>
        <v>3582615.8748091925</v>
      </c>
      <c r="CV23" s="37">
        <f t="shared" si="144"/>
        <v>3733952.7400307772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f>+'JUL-SEP 2024'!D24+'OCT-DEC 2024'!D24+'JAN-MAR 2025'!D24+'APR-JUN 2025'!D24</f>
        <v>47593916.769999996</v>
      </c>
      <c r="E24" s="39">
        <f t="shared" si="76"/>
        <v>107.34127781543795</v>
      </c>
      <c r="F24" s="36">
        <f>+'JUL-SEP 2024'!F24+'OCT-DEC 2024'!F24+'JAN-MAR 2025'!F24+'APR-JUN 2025'!F24</f>
        <v>13555592.140000001</v>
      </c>
      <c r="G24" s="39">
        <f t="shared" si="77"/>
        <v>115.96085595989666</v>
      </c>
      <c r="H24" s="36">
        <f t="shared" si="78"/>
        <v>61149508.909999996</v>
      </c>
      <c r="I24" s="202">
        <f t="shared" si="79"/>
        <v>109.13966304617175</v>
      </c>
      <c r="J24" s="38">
        <f>+'JUL-SEP 2024'!J24+'OCT-DEC 2024'!J24+'JAN-MAR 2025'!J24+'APR-JUN 2025'!J24</f>
        <v>32381292.370000001</v>
      </c>
      <c r="K24" s="39">
        <f t="shared" si="80"/>
        <v>22.893969262910147</v>
      </c>
      <c r="L24" s="36">
        <f>+'JUL-SEP 2024'!L24+'OCT-DEC 2024'!L24+'JAN-MAR 2025'!L24+'APR-JUN 2025'!L24</f>
        <v>40426327.560000002</v>
      </c>
      <c r="M24" s="39">
        <f t="shared" si="81"/>
        <v>35.306466272842556</v>
      </c>
      <c r="N24" s="36">
        <f t="shared" si="82"/>
        <v>72807619.930000007</v>
      </c>
      <c r="O24" s="40">
        <f t="shared" si="83"/>
        <v>28.446980239145908</v>
      </c>
      <c r="P24" s="116">
        <f t="shared" si="84"/>
        <v>79975209.140000001</v>
      </c>
      <c r="Q24" s="117">
        <f t="shared" si="85"/>
        <v>53981919.700000003</v>
      </c>
      <c r="R24" s="118">
        <f t="shared" si="86"/>
        <v>133957128.84</v>
      </c>
      <c r="S24" s="32"/>
      <c r="T24" s="38">
        <f>+'JUL-SEP 2024'!T24+'OCT-DEC 2024'!T24+'JAN-MAR 2025'!T24+'APR-JUN 2025'!T24</f>
        <v>41506551.516216658</v>
      </c>
      <c r="U24" s="39">
        <f t="shared" si="87"/>
        <v>64.331095558006112</v>
      </c>
      <c r="V24" s="36">
        <f>+'JUL-SEP 2024'!V24+'OCT-DEC 2024'!V24+'JAN-MAR 2025'!V24+'APR-JUN 2025'!V24</f>
        <v>19458803.571511596</v>
      </c>
      <c r="W24" s="39">
        <f t="shared" si="88"/>
        <v>84.8221875161246</v>
      </c>
      <c r="X24" s="36">
        <f t="shared" si="89"/>
        <v>60965355.087728254</v>
      </c>
      <c r="Y24" s="40">
        <f t="shared" si="90"/>
        <v>69.705840081371505</v>
      </c>
      <c r="Z24" s="243">
        <f>+'OCT-DEC 2024'!Z24+'JUL-SEP 2024'!Z24+'JAN-MAR 2025'!Z24+'APR-JUN 2025'!Z24</f>
        <v>48871820.738147721</v>
      </c>
      <c r="AA24" s="39">
        <f t="shared" si="91"/>
        <v>13.339995550265295</v>
      </c>
      <c r="AB24" s="36">
        <f>+'OCT-DEC 2024'!AB24+'JUL-SEP 2024'!AB24+'JAN-MAR 2025'!AB24+'APR-JUN 2025'!AB24</f>
        <v>23936063.239667483</v>
      </c>
      <c r="AC24" s="39">
        <f t="shared" si="92"/>
        <v>13.860005535456809</v>
      </c>
      <c r="AD24" s="36">
        <f t="shared" si="93"/>
        <v>72807883.977815211</v>
      </c>
      <c r="AE24" s="40">
        <f t="shared" si="94"/>
        <v>13.506593022488122</v>
      </c>
      <c r="AF24" s="116">
        <f t="shared" si="95"/>
        <v>90378372.254364371</v>
      </c>
      <c r="AG24" s="117">
        <f t="shared" si="96"/>
        <v>43394866.811179079</v>
      </c>
      <c r="AH24" s="118">
        <f t="shared" si="97"/>
        <v>133773239.06554344</v>
      </c>
      <c r="AI24" s="32"/>
      <c r="AJ24" s="35">
        <f>+'OCT-DEC 2024'!AJ24+'JUL-SEP 2024'!AJ24+'JAN-MAR 2025'!AJ24+'APR-JUN 2025'!AJ24</f>
        <v>28778785.114279706</v>
      </c>
      <c r="AK24" s="39">
        <f t="shared" si="98"/>
        <v>150.63641134311641</v>
      </c>
      <c r="AL24" s="36">
        <f>+'OCT-DEC 2024'!AL24+'JUL-SEP 2024'!AL24+'JAN-MAR 2025'!AL24+'APR-JUN 2025'!AL24</f>
        <v>24808580.180546157</v>
      </c>
      <c r="AM24" s="39">
        <f t="shared" si="99"/>
        <v>223.35383198928773</v>
      </c>
      <c r="AN24" s="36">
        <f t="shared" si="100"/>
        <v>53587365.294825867</v>
      </c>
      <c r="AO24" s="40">
        <f t="shared" si="101"/>
        <v>177.37054125607247</v>
      </c>
      <c r="AP24" s="36">
        <f>+'OCT-DEC 2024'!AP24+'JUL-SEP 2024'!AP24+'JAN-MAR 2025'!AP24+'APR-JUN 2025'!AP24</f>
        <v>18997230.826240864</v>
      </c>
      <c r="AQ24" s="39">
        <f t="shared" si="102"/>
        <v>29.128234780564746</v>
      </c>
      <c r="AR24" s="36">
        <f>+'OCT-DEC 2024'!AR24+'JUL-SEP 2024'!AR24+'JAN-MAR 2025'!AR24+'APR-JUN 2025'!AR24</f>
        <v>27085248.818129823</v>
      </c>
      <c r="AS24" s="39">
        <f t="shared" si="103"/>
        <v>48.230437013657578</v>
      </c>
      <c r="AT24" s="36">
        <f t="shared" si="104"/>
        <v>46082479.64437069</v>
      </c>
      <c r="AU24" s="40">
        <f t="shared" si="105"/>
        <v>37.966308069441887</v>
      </c>
      <c r="AV24" s="116">
        <f t="shared" si="106"/>
        <v>47776015.94052057</v>
      </c>
      <c r="AW24" s="117">
        <f t="shared" si="107"/>
        <v>51893828.99867598</v>
      </c>
      <c r="AX24" s="118">
        <f t="shared" si="108"/>
        <v>99669844.939196557</v>
      </c>
      <c r="AY24" s="32"/>
      <c r="AZ24" s="35">
        <f>+'OCT-DEC 2024'!AZ24+'JUL-SEP 2024'!AZ24+'JAN-MAR 2025'!AZ24+'APR-JUN 2025'!AZ24</f>
        <v>99267058.424632847</v>
      </c>
      <c r="BA24" s="39">
        <f t="shared" si="109"/>
        <v>132.56683306512184</v>
      </c>
      <c r="BB24" s="36">
        <f>+'OCT-DEC 2024'!BB24+'JUL-SEP 2024'!BB24+'JAN-MAR 2025'!BB24+'APR-JUN 2025'!BB24</f>
        <v>43946992.008999065</v>
      </c>
      <c r="BC24" s="39">
        <f t="shared" si="110"/>
        <v>183.44928544388557</v>
      </c>
      <c r="BD24" s="36">
        <f t="shared" si="111"/>
        <v>143214050.4336319</v>
      </c>
      <c r="BE24" s="40">
        <f t="shared" si="112"/>
        <v>144.89966827467114</v>
      </c>
      <c r="BF24" s="38">
        <f>+'OCT-DEC 2024'!BF24+'JUL-SEP 2024'!BF24+'JAN-MAR 2025'!BF24+'APR-JUN 2025'!BF24</f>
        <v>141664364.304988</v>
      </c>
      <c r="BG24" s="39">
        <f t="shared" si="113"/>
        <v>33.839176641410582</v>
      </c>
      <c r="BH24" s="36">
        <f>+'OCT-DEC 2024'!BH24+'JUL-SEP 2024'!BH24+'JAN-MAR 2025'!BH24+'APR-JUN 2025'!BH24</f>
        <v>89472644.012186453</v>
      </c>
      <c r="BI24" s="39">
        <f t="shared" si="114"/>
        <v>45.027787790752747</v>
      </c>
      <c r="BJ24" s="36">
        <f t="shared" si="115"/>
        <v>231137008.31717443</v>
      </c>
      <c r="BK24" s="40">
        <f t="shared" si="116"/>
        <v>37.440462158900395</v>
      </c>
      <c r="BL24" s="116">
        <f t="shared" si="117"/>
        <v>240931422.72962084</v>
      </c>
      <c r="BM24" s="117">
        <f t="shared" si="118"/>
        <v>133419636.02118552</v>
      </c>
      <c r="BN24" s="118">
        <f t="shared" si="119"/>
        <v>374351058.75080633</v>
      </c>
      <c r="BO24" s="32"/>
      <c r="BP24" s="35">
        <f>+'OCT-DEC 2024'!BP24+'JUL-SEP 2024'!BP24+'JAN-MAR 2025'!BP24+'APR-JUN 2025'!BP24</f>
        <v>64153183.377392933</v>
      </c>
      <c r="BQ24" s="39">
        <f t="shared" si="120"/>
        <v>128.26250097945089</v>
      </c>
      <c r="BR24" s="36">
        <f>+'OCT-DEC 2024'!BR24+'JUL-SEP 2024'!BR24+'JAN-MAR 2025'!BR24+'APR-JUN 2025'!BR24</f>
        <v>18753904.664024506</v>
      </c>
      <c r="BS24" s="39">
        <f t="shared" si="121"/>
        <v>204.33319166302945</v>
      </c>
      <c r="BT24" s="36">
        <f t="shared" si="122"/>
        <v>82907088.041417435</v>
      </c>
      <c r="BU24" s="40">
        <f t="shared" si="123"/>
        <v>140.05711280883827</v>
      </c>
      <c r="BV24" s="38">
        <f>+'OCT-DEC 2024'!BV24+'JUL-SEP 2024'!BV24+'JAN-MAR 2025'!BV24+'APR-JUN 2025'!BV24</f>
        <v>32491564.401390865</v>
      </c>
      <c r="BW24" s="39">
        <f t="shared" si="124"/>
        <v>25.674882972256711</v>
      </c>
      <c r="BX24" s="36">
        <f>+'OCT-DEC 2024'!BX24+'JUL-SEP 2024'!BX24+'JAN-MAR 2025'!BX24+'APR-JUN 2025'!BX24</f>
        <v>30422658.647537813</v>
      </c>
      <c r="BY24" s="39">
        <f t="shared" si="125"/>
        <v>35.12112803492159</v>
      </c>
      <c r="BZ24" s="36">
        <f t="shared" si="126"/>
        <v>62914223.048928678</v>
      </c>
      <c r="CA24" s="40">
        <f t="shared" si="127"/>
        <v>29.513347688993388</v>
      </c>
      <c r="CB24" s="116">
        <f t="shared" si="128"/>
        <v>96644747.778783798</v>
      </c>
      <c r="CC24" s="117">
        <f t="shared" si="129"/>
        <v>49176563.311562315</v>
      </c>
      <c r="CD24" s="118">
        <f t="shared" si="130"/>
        <v>145821311.0903461</v>
      </c>
      <c r="CE24" s="32"/>
      <c r="CF24" s="38">
        <f t="shared" si="145"/>
        <v>281299495.20252216</v>
      </c>
      <c r="CG24" s="39">
        <f t="shared" si="131"/>
        <v>111.24636476151669</v>
      </c>
      <c r="CH24" s="36">
        <f t="shared" si="132"/>
        <v>120523872.56508133</v>
      </c>
      <c r="CI24" s="39">
        <f t="shared" si="133"/>
        <v>152.80977323124074</v>
      </c>
      <c r="CJ24" s="36">
        <f t="shared" si="134"/>
        <v>401823367.76760352</v>
      </c>
      <c r="CK24" s="40">
        <f t="shared" si="135"/>
        <v>121.12833793307782</v>
      </c>
      <c r="CL24" s="38">
        <f t="shared" si="136"/>
        <v>274406272.64076746</v>
      </c>
      <c r="CM24" s="39">
        <f t="shared" si="137"/>
        <v>24.539883556657358</v>
      </c>
      <c r="CN24" s="36">
        <f t="shared" si="138"/>
        <v>211342942.27752161</v>
      </c>
      <c r="CO24" s="39">
        <f t="shared" si="139"/>
        <v>33.616640377851006</v>
      </c>
      <c r="CP24" s="36">
        <f t="shared" si="140"/>
        <v>485749214.91828907</v>
      </c>
      <c r="CQ24" s="40">
        <f t="shared" si="141"/>
        <v>27.806501856725781</v>
      </c>
      <c r="CR24" s="152"/>
      <c r="CS24" s="161" t="s">
        <v>22</v>
      </c>
      <c r="CT24" s="38">
        <f t="shared" si="142"/>
        <v>401823367.76760352</v>
      </c>
      <c r="CU24" s="36">
        <f t="shared" si="143"/>
        <v>485749214.91828907</v>
      </c>
      <c r="CV24" s="37">
        <f t="shared" si="144"/>
        <v>887572582.68589258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f>+'JUL-SEP 2024'!D25+'OCT-DEC 2024'!D25+'JAN-MAR 2025'!D25+'APR-JUN 2025'!D25</f>
        <v>85527404.882568896</v>
      </c>
      <c r="E25" s="39">
        <f t="shared" si="76"/>
        <v>192.89483932787221</v>
      </c>
      <c r="F25" s="36">
        <f>+'JUL-SEP 2024'!F25+'OCT-DEC 2024'!F25+'JAN-MAR 2025'!F25+'APR-JUN 2025'!F25</f>
        <v>2820540.8971242569</v>
      </c>
      <c r="G25" s="39">
        <f t="shared" si="77"/>
        <v>24.128222015126493</v>
      </c>
      <c r="H25" s="36">
        <f t="shared" si="78"/>
        <v>88347945.779693156</v>
      </c>
      <c r="I25" s="202">
        <f t="shared" si="79"/>
        <v>157.68344186391869</v>
      </c>
      <c r="J25" s="38">
        <f>+'JUL-SEP 2024'!J25+'OCT-DEC 2024'!J25+'JAN-MAR 2025'!J25+'APR-JUN 2025'!J25</f>
        <v>0</v>
      </c>
      <c r="K25" s="39">
        <f t="shared" si="80"/>
        <v>0</v>
      </c>
      <c r="L25" s="36">
        <f>+'JUL-SEP 2024'!L25+'OCT-DEC 2024'!L25+'JAN-MAR 2025'!L25+'APR-JUN 2025'!L25</f>
        <v>0</v>
      </c>
      <c r="M25" s="39">
        <f t="shared" si="81"/>
        <v>0</v>
      </c>
      <c r="N25" s="36">
        <f t="shared" si="82"/>
        <v>0</v>
      </c>
      <c r="O25" s="40">
        <f t="shared" si="83"/>
        <v>0</v>
      </c>
      <c r="P25" s="116">
        <f t="shared" si="84"/>
        <v>85527404.882568896</v>
      </c>
      <c r="Q25" s="117">
        <f t="shared" si="85"/>
        <v>2820540.8971242569</v>
      </c>
      <c r="R25" s="118">
        <f t="shared" si="86"/>
        <v>88347945.779693156</v>
      </c>
      <c r="S25" s="32"/>
      <c r="T25" s="38">
        <f>+'JUL-SEP 2024'!T25+'OCT-DEC 2024'!T25+'JAN-MAR 2025'!T25+'APR-JUN 2025'!T25</f>
        <v>147536591.88445461</v>
      </c>
      <c r="U25" s="39">
        <f t="shared" si="87"/>
        <v>228.66728851499934</v>
      </c>
      <c r="V25" s="36">
        <f>+'JUL-SEP 2024'!V25+'OCT-DEC 2024'!V25+'JAN-MAR 2025'!V25+'APR-JUN 2025'!V25</f>
        <v>13757075.943086307</v>
      </c>
      <c r="W25" s="39">
        <f t="shared" si="88"/>
        <v>59.967986779332399</v>
      </c>
      <c r="X25" s="36">
        <f t="shared" si="89"/>
        <v>161293667.8275409</v>
      </c>
      <c r="Y25" s="40">
        <f t="shared" si="90"/>
        <v>184.41802888781262</v>
      </c>
      <c r="Z25" s="243">
        <f>+'OCT-DEC 2024'!Z25+'JUL-SEP 2024'!Z25+'JAN-MAR 2025'!Z25+'APR-JUN 2025'!Z25</f>
        <v>287007.4491467356</v>
      </c>
      <c r="AA25" s="39">
        <f t="shared" si="91"/>
        <v>7.8341220701071745E-2</v>
      </c>
      <c r="AB25" s="36">
        <f>+'OCT-DEC 2024'!AB25+'JUL-SEP 2024'!AB25+'JAN-MAR 2025'!AB25+'APR-JUN 2025'!AB25</f>
        <v>352392.35998541897</v>
      </c>
      <c r="AC25" s="39">
        <f t="shared" si="92"/>
        <v>0.20405026554059377</v>
      </c>
      <c r="AD25" s="36">
        <f t="shared" si="93"/>
        <v>639399.80913215457</v>
      </c>
      <c r="AE25" s="40">
        <f t="shared" si="94"/>
        <v>0.11861508024647505</v>
      </c>
      <c r="AF25" s="116">
        <f t="shared" si="95"/>
        <v>147823599.33360136</v>
      </c>
      <c r="AG25" s="117">
        <f t="shared" si="96"/>
        <v>14109468.303071726</v>
      </c>
      <c r="AH25" s="118">
        <f t="shared" si="97"/>
        <v>161933067.63667309</v>
      </c>
      <c r="AI25" s="32"/>
      <c r="AJ25" s="35">
        <f>+'OCT-DEC 2024'!AJ25+'JUL-SEP 2024'!AJ25+'JAN-MAR 2025'!AJ25+'APR-JUN 2025'!AJ25</f>
        <v>16446240.122587182</v>
      </c>
      <c r="AK25" s="39">
        <f t="shared" si="98"/>
        <v>86.084335468506254</v>
      </c>
      <c r="AL25" s="36">
        <f>+'OCT-DEC 2024'!AL25+'JUL-SEP 2024'!AL25+'JAN-MAR 2025'!AL25+'APR-JUN 2025'!AL25</f>
        <v>1389085.6963233855</v>
      </c>
      <c r="AM25" s="39">
        <f t="shared" si="99"/>
        <v>12.506060845780572</v>
      </c>
      <c r="AN25" s="36">
        <f t="shared" si="100"/>
        <v>17835325.818910569</v>
      </c>
      <c r="AO25" s="40">
        <f t="shared" si="101"/>
        <v>59.033717679044386</v>
      </c>
      <c r="AP25" s="36">
        <f>+'OCT-DEC 2024'!AP25+'JUL-SEP 2024'!AP25+'JAN-MAR 2025'!AP25+'APR-JUN 2025'!AP25</f>
        <v>31623.579933371169</v>
      </c>
      <c r="AQ25" s="39">
        <f t="shared" si="102"/>
        <v>4.8488070146982823E-2</v>
      </c>
      <c r="AR25" s="36">
        <f>+'OCT-DEC 2024'!AR25+'JUL-SEP 2024'!AR25+'JAN-MAR 2025'!AR25+'APR-JUN 2025'!AR25</f>
        <v>0</v>
      </c>
      <c r="AS25" s="39">
        <f t="shared" si="103"/>
        <v>0</v>
      </c>
      <c r="AT25" s="36">
        <f t="shared" si="104"/>
        <v>31623.579933371169</v>
      </c>
      <c r="AU25" s="40">
        <f t="shared" si="105"/>
        <v>2.6053949077274884E-2</v>
      </c>
      <c r="AV25" s="116">
        <f t="shared" si="106"/>
        <v>16477863.702520553</v>
      </c>
      <c r="AW25" s="117">
        <f t="shared" si="107"/>
        <v>1389085.6963233855</v>
      </c>
      <c r="AX25" s="118">
        <f t="shared" si="108"/>
        <v>17866949.398843937</v>
      </c>
      <c r="AY25" s="32"/>
      <c r="AZ25" s="35">
        <f>+'OCT-DEC 2024'!AZ25+'JUL-SEP 2024'!AZ25+'JAN-MAR 2025'!AZ25+'APR-JUN 2025'!AZ25</f>
        <v>167582034.10131222</v>
      </c>
      <c r="BA25" s="39">
        <f t="shared" si="109"/>
        <v>223.79850770222296</v>
      </c>
      <c r="BB25" s="36">
        <f>+'OCT-DEC 2024'!BB25+'JUL-SEP 2024'!BB25+'JAN-MAR 2025'!BB25+'APR-JUN 2025'!BB25</f>
        <v>10719802.91325878</v>
      </c>
      <c r="BC25" s="39">
        <f t="shared" si="110"/>
        <v>44.748004235054715</v>
      </c>
      <c r="BD25" s="36">
        <f t="shared" si="111"/>
        <v>178301837.01457101</v>
      </c>
      <c r="BE25" s="40">
        <f t="shared" si="112"/>
        <v>180.40043527816186</v>
      </c>
      <c r="BF25" s="38">
        <f>+'OCT-DEC 2024'!BF25+'JUL-SEP 2024'!BF25+'JAN-MAR 2025'!BF25+'APR-JUN 2025'!BF25</f>
        <v>0</v>
      </c>
      <c r="BG25" s="39">
        <f t="shared" si="113"/>
        <v>0</v>
      </c>
      <c r="BH25" s="36">
        <f>+'OCT-DEC 2024'!BH25+'JUL-SEP 2024'!BH25+'JAN-MAR 2025'!BH25+'APR-JUN 2025'!BH25</f>
        <v>0</v>
      </c>
      <c r="BI25" s="39">
        <f t="shared" si="114"/>
        <v>0</v>
      </c>
      <c r="BJ25" s="36">
        <f t="shared" si="115"/>
        <v>0</v>
      </c>
      <c r="BK25" s="40">
        <f t="shared" si="116"/>
        <v>0</v>
      </c>
      <c r="BL25" s="116">
        <f t="shared" si="117"/>
        <v>167582034.10131222</v>
      </c>
      <c r="BM25" s="117">
        <f t="shared" si="118"/>
        <v>10719802.91325878</v>
      </c>
      <c r="BN25" s="118">
        <f t="shared" si="119"/>
        <v>178301837.01457101</v>
      </c>
      <c r="BO25" s="32"/>
      <c r="BP25" s="35">
        <f>+'OCT-DEC 2024'!BP25+'JUL-SEP 2024'!BP25+'JAN-MAR 2025'!BP25+'APR-JUN 2025'!BP25</f>
        <v>81450327.98508811</v>
      </c>
      <c r="BQ25" s="39">
        <f t="shared" si="120"/>
        <v>162.84496299283268</v>
      </c>
      <c r="BR25" s="36">
        <f>+'OCT-DEC 2024'!BR25+'JUL-SEP 2024'!BR25+'JAN-MAR 2025'!BR25+'APR-JUN 2025'!BR25</f>
        <v>3110452.5201644981</v>
      </c>
      <c r="BS25" s="39">
        <f t="shared" si="121"/>
        <v>33.889939313850341</v>
      </c>
      <c r="BT25" s="36">
        <f t="shared" si="122"/>
        <v>84560780.505252615</v>
      </c>
      <c r="BU25" s="40">
        <f t="shared" si="123"/>
        <v>142.85073875120383</v>
      </c>
      <c r="BV25" s="38">
        <f>+'OCT-DEC 2024'!BV25+'JUL-SEP 2024'!BV25+'JAN-MAR 2025'!BV25+'APR-JUN 2025'!BV25</f>
        <v>-5677975.545828199</v>
      </c>
      <c r="BW25" s="39">
        <f t="shared" si="124"/>
        <v>-4.4867448011285651</v>
      </c>
      <c r="BX25" s="36">
        <f>+'OCT-DEC 2024'!BX25+'JUL-SEP 2024'!BX25+'JAN-MAR 2025'!BX25+'APR-JUN 2025'!BX25</f>
        <v>199.50188744472604</v>
      </c>
      <c r="BY25" s="39">
        <f t="shared" si="125"/>
        <v>2.303129195029052E-4</v>
      </c>
      <c r="BZ25" s="36">
        <f t="shared" si="126"/>
        <v>-5677776.0439407546</v>
      </c>
      <c r="CA25" s="40">
        <f t="shared" si="127"/>
        <v>-2.6634705216774401</v>
      </c>
      <c r="CB25" s="116">
        <f t="shared" si="128"/>
        <v>75772352.439259917</v>
      </c>
      <c r="CC25" s="117">
        <f t="shared" si="129"/>
        <v>3110652.022051943</v>
      </c>
      <c r="CD25" s="118">
        <f t="shared" si="130"/>
        <v>78883004.461311862</v>
      </c>
      <c r="CE25" s="32"/>
      <c r="CF25" s="38">
        <f t="shared" si="145"/>
        <v>498542598.97601104</v>
      </c>
      <c r="CG25" s="39">
        <f t="shared" si="131"/>
        <v>197.16015407319006</v>
      </c>
      <c r="CH25" s="36">
        <f t="shared" si="132"/>
        <v>31796957.969957229</v>
      </c>
      <c r="CI25" s="39">
        <f t="shared" si="133"/>
        <v>40.314718017451035</v>
      </c>
      <c r="CJ25" s="36">
        <f t="shared" si="134"/>
        <v>530339556.94596827</v>
      </c>
      <c r="CK25" s="40">
        <f t="shared" si="135"/>
        <v>159.86912217156828</v>
      </c>
      <c r="CL25" s="38">
        <f t="shared" si="136"/>
        <v>-5359344.5167480921</v>
      </c>
      <c r="CM25" s="39">
        <f t="shared" si="137"/>
        <v>-0.47928091845473803</v>
      </c>
      <c r="CN25" s="36">
        <f t="shared" si="138"/>
        <v>352591.86187286366</v>
      </c>
      <c r="CO25" s="39">
        <f t="shared" si="139"/>
        <v>5.6083982237611019E-2</v>
      </c>
      <c r="CP25" s="36">
        <f t="shared" si="140"/>
        <v>-5006752.6548752282</v>
      </c>
      <c r="CQ25" s="40">
        <f t="shared" si="141"/>
        <v>-0.28660937108745277</v>
      </c>
      <c r="CR25" s="152"/>
      <c r="CS25" s="161" t="s">
        <v>23</v>
      </c>
      <c r="CT25" s="38">
        <f t="shared" si="142"/>
        <v>530339556.94596827</v>
      </c>
      <c r="CU25" s="36">
        <f t="shared" si="143"/>
        <v>-5006752.6548752282</v>
      </c>
      <c r="CV25" s="37">
        <f t="shared" si="144"/>
        <v>525332804.29109305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f>+'JUL-SEP 2024'!D26+'OCT-DEC 2024'!D26+'JAN-MAR 2025'!D26+'APR-JUN 2025'!D26</f>
        <v>15477675.075610474</v>
      </c>
      <c r="E26" s="39">
        <f t="shared" si="76"/>
        <v>34.907684279420643</v>
      </c>
      <c r="F26" s="36">
        <f>+'JUL-SEP 2024'!F26+'OCT-DEC 2024'!F26+'JAN-MAR 2025'!F26+'APR-JUN 2025'!F26</f>
        <v>481953.63685330399</v>
      </c>
      <c r="G26" s="39">
        <f t="shared" si="77"/>
        <v>4.122856138285548</v>
      </c>
      <c r="H26" s="36">
        <f t="shared" si="78"/>
        <v>15959628.712463778</v>
      </c>
      <c r="I26" s="202">
        <f t="shared" si="79"/>
        <v>28.484750426760289</v>
      </c>
      <c r="J26" s="38">
        <f>+'JUL-SEP 2024'!J26+'OCT-DEC 2024'!J26+'JAN-MAR 2025'!J26+'APR-JUN 2025'!J26</f>
        <v>0</v>
      </c>
      <c r="K26" s="39">
        <f t="shared" si="80"/>
        <v>0</v>
      </c>
      <c r="L26" s="36">
        <f>+'JUL-SEP 2024'!L26+'OCT-DEC 2024'!L26+'JAN-MAR 2025'!L26+'APR-JUN 2025'!L26</f>
        <v>0</v>
      </c>
      <c r="M26" s="39">
        <f t="shared" si="81"/>
        <v>0</v>
      </c>
      <c r="N26" s="36">
        <f t="shared" si="82"/>
        <v>0</v>
      </c>
      <c r="O26" s="40">
        <f t="shared" si="83"/>
        <v>0</v>
      </c>
      <c r="P26" s="116">
        <f t="shared" si="84"/>
        <v>15477675.075610474</v>
      </c>
      <c r="Q26" s="117">
        <f t="shared" si="85"/>
        <v>481953.63685330399</v>
      </c>
      <c r="R26" s="118">
        <f t="shared" si="86"/>
        <v>15959628.712463778</v>
      </c>
      <c r="S26" s="32"/>
      <c r="T26" s="38">
        <f>+'JUL-SEP 2024'!T26+'OCT-DEC 2024'!T26+'JAN-MAR 2025'!T26+'APR-JUN 2025'!T26</f>
        <v>35988698.667529486</v>
      </c>
      <c r="U26" s="39">
        <f t="shared" si="87"/>
        <v>55.778963282087602</v>
      </c>
      <c r="V26" s="36">
        <f>+'JUL-SEP 2024'!V26+'OCT-DEC 2024'!V26+'JAN-MAR 2025'!V26+'APR-JUN 2025'!V26</f>
        <v>3696993.9139723391</v>
      </c>
      <c r="W26" s="39">
        <f t="shared" si="88"/>
        <v>16.115436381506839</v>
      </c>
      <c r="X26" s="36">
        <f t="shared" si="89"/>
        <v>39685692.581501827</v>
      </c>
      <c r="Y26" s="40">
        <f t="shared" si="90"/>
        <v>45.37535353683969</v>
      </c>
      <c r="Z26" s="243">
        <f>+'OCT-DEC 2024'!Z26+'JUL-SEP 2024'!Z26+'JAN-MAR 2025'!Z26+'APR-JUN 2025'!Z26</f>
        <v>45423.832143805404</v>
      </c>
      <c r="AA26" s="39">
        <f t="shared" si="91"/>
        <v>1.2398836579488728E-2</v>
      </c>
      <c r="AB26" s="36">
        <f>+'OCT-DEC 2024'!AB26+'JUL-SEP 2024'!AB26+'JAN-MAR 2025'!AB26+'APR-JUN 2025'!AB26</f>
        <v>75214.21704796933</v>
      </c>
      <c r="AC26" s="39">
        <f t="shared" si="92"/>
        <v>4.3552252272725307E-2</v>
      </c>
      <c r="AD26" s="36">
        <f t="shared" si="93"/>
        <v>120638.04919177474</v>
      </c>
      <c r="AE26" s="40">
        <f t="shared" si="94"/>
        <v>2.2379568591180173E-2</v>
      </c>
      <c r="AF26" s="116">
        <f t="shared" si="95"/>
        <v>36034122.499673292</v>
      </c>
      <c r="AG26" s="117">
        <f t="shared" si="96"/>
        <v>3772208.1310203085</v>
      </c>
      <c r="AH26" s="118">
        <f t="shared" si="97"/>
        <v>39806330.6306936</v>
      </c>
      <c r="AI26" s="32"/>
      <c r="AJ26" s="35">
        <f>+'OCT-DEC 2024'!AJ26+'JUL-SEP 2024'!AJ26+'JAN-MAR 2025'!AJ26+'APR-JUN 2025'!AJ26</f>
        <v>4074261.9802406956</v>
      </c>
      <c r="AK26" s="39">
        <f t="shared" si="98"/>
        <v>21.325855179016244</v>
      </c>
      <c r="AL26" s="36">
        <f>+'OCT-DEC 2024'!AL26+'JUL-SEP 2024'!AL26+'JAN-MAR 2025'!AL26+'APR-JUN 2025'!AL26</f>
        <v>230844.61535637482</v>
      </c>
      <c r="AM26" s="39">
        <f t="shared" si="99"/>
        <v>2.0783144000465894</v>
      </c>
      <c r="AN26" s="36">
        <f t="shared" si="100"/>
        <v>4305106.5955970706</v>
      </c>
      <c r="AO26" s="40">
        <f t="shared" si="101"/>
        <v>14.249610571913474</v>
      </c>
      <c r="AP26" s="36">
        <f>+'OCT-DEC 2024'!AP26+'JUL-SEP 2024'!AP26+'JAN-MAR 2025'!AP26+'APR-JUN 2025'!AP26</f>
        <v>5481.4697666287975</v>
      </c>
      <c r="AQ26" s="39">
        <f t="shared" si="102"/>
        <v>8.4046743320287057E-3</v>
      </c>
      <c r="AR26" s="36">
        <f>+'OCT-DEC 2024'!AR26+'JUL-SEP 2024'!AR26+'JAN-MAR 2025'!AR26+'APR-JUN 2025'!AR26</f>
        <v>0</v>
      </c>
      <c r="AS26" s="39">
        <f t="shared" si="103"/>
        <v>0</v>
      </c>
      <c r="AT26" s="36">
        <f t="shared" si="104"/>
        <v>5481.4697666287975</v>
      </c>
      <c r="AU26" s="40">
        <f t="shared" si="105"/>
        <v>4.5160584117695792E-3</v>
      </c>
      <c r="AV26" s="116">
        <f t="shared" si="106"/>
        <v>4079743.4500073246</v>
      </c>
      <c r="AW26" s="117">
        <f t="shared" si="107"/>
        <v>230844.61535637482</v>
      </c>
      <c r="AX26" s="118">
        <f t="shared" si="108"/>
        <v>4310588.0653636996</v>
      </c>
      <c r="AY26" s="32"/>
      <c r="AZ26" s="35">
        <f>+'OCT-DEC 2024'!AZ26+'JUL-SEP 2024'!AZ26+'JAN-MAR 2025'!AZ26+'APR-JUN 2025'!AZ26</f>
        <v>27965074.678686246</v>
      </c>
      <c r="BA26" s="39">
        <f t="shared" si="109"/>
        <v>37.346139247167656</v>
      </c>
      <c r="BB26" s="36">
        <f>+'OCT-DEC 2024'!BB26+'JUL-SEP 2024'!BB26+'JAN-MAR 2025'!BB26+'APR-JUN 2025'!BB26</f>
        <v>1997103.1142412203</v>
      </c>
      <c r="BC26" s="39">
        <f t="shared" si="110"/>
        <v>8.3365691829440589</v>
      </c>
      <c r="BD26" s="36">
        <f t="shared" si="111"/>
        <v>29962177.792927466</v>
      </c>
      <c r="BE26" s="40">
        <f t="shared" si="112"/>
        <v>30.314830212792884</v>
      </c>
      <c r="BF26" s="38">
        <f>+'OCT-DEC 2024'!BF26+'JUL-SEP 2024'!BF26+'JAN-MAR 2025'!BF26+'APR-JUN 2025'!BF26</f>
        <v>0</v>
      </c>
      <c r="BG26" s="39">
        <f t="shared" si="113"/>
        <v>0</v>
      </c>
      <c r="BH26" s="36">
        <f>+'OCT-DEC 2024'!BH26+'JUL-SEP 2024'!BH26+'JAN-MAR 2025'!BH26+'APR-JUN 2025'!BH26</f>
        <v>0</v>
      </c>
      <c r="BI26" s="39">
        <f t="shared" si="114"/>
        <v>0</v>
      </c>
      <c r="BJ26" s="36">
        <f t="shared" si="115"/>
        <v>0</v>
      </c>
      <c r="BK26" s="40">
        <f t="shared" si="116"/>
        <v>0</v>
      </c>
      <c r="BL26" s="116">
        <f t="shared" si="117"/>
        <v>27965074.678686246</v>
      </c>
      <c r="BM26" s="117">
        <f t="shared" si="118"/>
        <v>1997103.1142412203</v>
      </c>
      <c r="BN26" s="118">
        <f t="shared" si="119"/>
        <v>29962177.792927466</v>
      </c>
      <c r="BO26" s="32"/>
      <c r="BP26" s="35">
        <f>+'OCT-DEC 2024'!BP26+'JUL-SEP 2024'!BP26+'JAN-MAR 2025'!BP26+'APR-JUN 2025'!BP26</f>
        <v>16157593.15795139</v>
      </c>
      <c r="BQ26" s="39">
        <f t="shared" si="120"/>
        <v>32.304138300603974</v>
      </c>
      <c r="BR26" s="36">
        <f>+'OCT-DEC 2024'!BR26+'JUL-SEP 2024'!BR26+'JAN-MAR 2025'!BR26+'APR-JUN 2025'!BR26</f>
        <v>842244.55962677475</v>
      </c>
      <c r="BS26" s="39">
        <f t="shared" si="121"/>
        <v>9.1766766501430013</v>
      </c>
      <c r="BT26" s="36">
        <f t="shared" si="122"/>
        <v>16999837.717578165</v>
      </c>
      <c r="BU26" s="40">
        <f t="shared" si="123"/>
        <v>28.718270598930598</v>
      </c>
      <c r="BV26" s="38">
        <f>+'OCT-DEC 2024'!BV26+'JUL-SEP 2024'!BV26+'JAN-MAR 2025'!BV26+'APR-JUN 2025'!BV26</f>
        <v>-748303.65761316451</v>
      </c>
      <c r="BW26" s="39">
        <f t="shared" si="124"/>
        <v>-0.59131067373620272</v>
      </c>
      <c r="BX26" s="36">
        <f>+'OCT-DEC 2024'!BX26+'JUL-SEP 2024'!BX26+'JAN-MAR 2025'!BX26+'APR-JUN 2025'!BX26</f>
        <v>29752.799999999999</v>
      </c>
      <c r="BY26" s="39">
        <f t="shared" si="125"/>
        <v>3.4347816550279894E-2</v>
      </c>
      <c r="BZ26" s="36">
        <f t="shared" si="126"/>
        <v>-718550.85761316447</v>
      </c>
      <c r="CA26" s="40">
        <f t="shared" si="127"/>
        <v>-0.33707546982610037</v>
      </c>
      <c r="CB26" s="116">
        <f t="shared" si="128"/>
        <v>15409289.500338227</v>
      </c>
      <c r="CC26" s="117">
        <f t="shared" si="129"/>
        <v>871997.35962677479</v>
      </c>
      <c r="CD26" s="118">
        <f t="shared" si="130"/>
        <v>16281286.859965002</v>
      </c>
      <c r="CE26" s="32"/>
      <c r="CF26" s="38">
        <f t="shared" si="145"/>
        <v>99663303.560018286</v>
      </c>
      <c r="CG26" s="39">
        <f t="shared" si="131"/>
        <v>39.414149012934843</v>
      </c>
      <c r="CH26" s="36">
        <f t="shared" si="132"/>
        <v>7249139.8400500128</v>
      </c>
      <c r="CI26" s="39">
        <f t="shared" si="133"/>
        <v>9.1910373563663104</v>
      </c>
      <c r="CJ26" s="36">
        <f t="shared" si="134"/>
        <v>106912443.4000683</v>
      </c>
      <c r="CK26" s="40">
        <f t="shared" si="135"/>
        <v>32.228405842500173</v>
      </c>
      <c r="CL26" s="38">
        <f t="shared" si="136"/>
        <v>-697398.35570273036</v>
      </c>
      <c r="CM26" s="39">
        <f t="shared" si="137"/>
        <v>-6.2367650261238014E-2</v>
      </c>
      <c r="CN26" s="36">
        <f t="shared" si="138"/>
        <v>104967.01704796933</v>
      </c>
      <c r="CO26" s="39">
        <f t="shared" si="139"/>
        <v>1.6696268281359335E-2</v>
      </c>
      <c r="CP26" s="36">
        <f t="shared" si="140"/>
        <v>-592431.33865476097</v>
      </c>
      <c r="CQ26" s="40">
        <f t="shared" si="141"/>
        <v>-3.3913473480461011E-2</v>
      </c>
      <c r="CR26" s="152"/>
      <c r="CS26" s="161" t="s">
        <v>24</v>
      </c>
      <c r="CT26" s="38">
        <f t="shared" si="142"/>
        <v>106912443.4000683</v>
      </c>
      <c r="CU26" s="36">
        <f t="shared" si="143"/>
        <v>-592431.33865476097</v>
      </c>
      <c r="CV26" s="37">
        <f t="shared" si="144"/>
        <v>106320012.06141354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f>+'JUL-SEP 2024'!D27+'OCT-DEC 2024'!D27+'JAN-MAR 2025'!D27+'APR-JUN 2025'!D27</f>
        <v>15202117.01</v>
      </c>
      <c r="E27" s="39">
        <f t="shared" si="76"/>
        <v>34.286202441354668</v>
      </c>
      <c r="F27" s="36">
        <f>+'JUL-SEP 2024'!F27+'OCT-DEC 2024'!F27+'JAN-MAR 2025'!F27+'APR-JUN 2025'!F27</f>
        <v>2837025.83</v>
      </c>
      <c r="G27" s="39">
        <f t="shared" si="77"/>
        <v>24.269241817652997</v>
      </c>
      <c r="H27" s="36">
        <f t="shared" si="78"/>
        <v>18039142.84</v>
      </c>
      <c r="I27" s="202">
        <f t="shared" si="79"/>
        <v>32.196267906207162</v>
      </c>
      <c r="J27" s="38">
        <f>+'JUL-SEP 2024'!J27+'OCT-DEC 2024'!J27+'JAN-MAR 2025'!J27+'APR-JUN 2025'!J27</f>
        <v>5123352.67</v>
      </c>
      <c r="K27" s="39">
        <f t="shared" si="80"/>
        <v>3.622272922580966</v>
      </c>
      <c r="L27" s="36">
        <f>+'JUL-SEP 2024'!L27+'OCT-DEC 2024'!L27+'JAN-MAR 2025'!L27+'APR-JUN 2025'!L27</f>
        <v>5525539.1400000006</v>
      </c>
      <c r="M27" s="39">
        <f t="shared" si="81"/>
        <v>4.8257478000230574</v>
      </c>
      <c r="N27" s="36">
        <f t="shared" si="82"/>
        <v>10648891.810000001</v>
      </c>
      <c r="O27" s="40">
        <f t="shared" si="83"/>
        <v>4.1606745994323111</v>
      </c>
      <c r="P27" s="116">
        <f t="shared" si="84"/>
        <v>20325469.68</v>
      </c>
      <c r="Q27" s="117">
        <f t="shared" si="85"/>
        <v>8362564.9700000007</v>
      </c>
      <c r="R27" s="118">
        <f t="shared" si="86"/>
        <v>28688034.649999999</v>
      </c>
      <c r="S27" s="32"/>
      <c r="T27" s="38">
        <f>+'JUL-SEP 2024'!T27+'OCT-DEC 2024'!T27+'JAN-MAR 2025'!T27+'APR-JUN 2025'!T27</f>
        <v>34718056.775733627</v>
      </c>
      <c r="U27" s="39">
        <f t="shared" si="87"/>
        <v>53.809592617092981</v>
      </c>
      <c r="V27" s="36">
        <f>+'JUL-SEP 2024'!V27+'OCT-DEC 2024'!V27+'JAN-MAR 2025'!V27+'APR-JUN 2025'!V27</f>
        <v>6907716.4277875498</v>
      </c>
      <c r="W27" s="39">
        <f t="shared" si="88"/>
        <v>30.111184173924727</v>
      </c>
      <c r="X27" s="36">
        <f t="shared" si="89"/>
        <v>41625773.203521177</v>
      </c>
      <c r="Y27" s="40">
        <f t="shared" si="90"/>
        <v>47.593579763667165</v>
      </c>
      <c r="Z27" s="243">
        <f>+'OCT-DEC 2024'!Z27+'JUL-SEP 2024'!Z27+'JAN-MAR 2025'!Z27+'APR-JUN 2025'!Z27</f>
        <v>11531867.890063938</v>
      </c>
      <c r="AA27" s="39">
        <f t="shared" si="91"/>
        <v>3.1477252947857051</v>
      </c>
      <c r="AB27" s="36">
        <f>+'OCT-DEC 2024'!AB27+'JUL-SEP 2024'!AB27+'JAN-MAR 2025'!AB27+'APR-JUN 2025'!AB27</f>
        <v>6348004.590401656</v>
      </c>
      <c r="AC27" s="39">
        <f t="shared" si="92"/>
        <v>3.6757664734217355</v>
      </c>
      <c r="AD27" s="36">
        <f t="shared" si="93"/>
        <v>17879872.480465595</v>
      </c>
      <c r="AE27" s="40">
        <f t="shared" si="94"/>
        <v>3.3168957493836606</v>
      </c>
      <c r="AF27" s="116">
        <f t="shared" si="95"/>
        <v>46249924.665797561</v>
      </c>
      <c r="AG27" s="117">
        <f t="shared" si="96"/>
        <v>13255721.018189207</v>
      </c>
      <c r="AH27" s="118">
        <f t="shared" si="97"/>
        <v>59505645.683986768</v>
      </c>
      <c r="AI27" s="32"/>
      <c r="AJ27" s="35">
        <f>+'OCT-DEC 2024'!AJ27+'JUL-SEP 2024'!AJ27+'JAN-MAR 2025'!AJ27+'APR-JUN 2025'!AJ27</f>
        <v>3289075.0734738139</v>
      </c>
      <c r="AK27" s="39">
        <f t="shared" si="98"/>
        <v>17.21596181835881</v>
      </c>
      <c r="AL27" s="36">
        <f>+'OCT-DEC 2024'!AL27+'JUL-SEP 2024'!AL27+'JAN-MAR 2025'!AL27+'APR-JUN 2025'!AL27</f>
        <v>1624685.0968388156</v>
      </c>
      <c r="AM27" s="39">
        <f t="shared" si="99"/>
        <v>14.627182995316733</v>
      </c>
      <c r="AN27" s="36">
        <f t="shared" si="100"/>
        <v>4913760.17031263</v>
      </c>
      <c r="AO27" s="40">
        <f t="shared" si="101"/>
        <v>16.264212584734693</v>
      </c>
      <c r="AP27" s="36">
        <f>+'OCT-DEC 2024'!AP27+'JUL-SEP 2024'!AP27+'JAN-MAR 2025'!AP27+'APR-JUN 2025'!AP27</f>
        <v>1685670.9906753376</v>
      </c>
      <c r="AQ27" s="39">
        <f t="shared" si="102"/>
        <v>2.5846198758271517</v>
      </c>
      <c r="AR27" s="36">
        <f>+'OCT-DEC 2024'!AR27+'JUL-SEP 2024'!AR27+'JAN-MAR 2025'!AR27+'APR-JUN 2025'!AR27</f>
        <v>1166457.0809612321</v>
      </c>
      <c r="AS27" s="39">
        <f t="shared" si="103"/>
        <v>2.0770986875622923</v>
      </c>
      <c r="AT27" s="36">
        <f t="shared" si="104"/>
        <v>2852128.0716365697</v>
      </c>
      <c r="AU27" s="40">
        <f t="shared" si="105"/>
        <v>2.3498035230941614</v>
      </c>
      <c r="AV27" s="116">
        <f t="shared" si="106"/>
        <v>4974746.0641491516</v>
      </c>
      <c r="AW27" s="117">
        <f t="shared" si="107"/>
        <v>2791142.1778000477</v>
      </c>
      <c r="AX27" s="118">
        <f t="shared" si="108"/>
        <v>7765888.2419491988</v>
      </c>
      <c r="AY27" s="32"/>
      <c r="AZ27" s="35">
        <f>+'OCT-DEC 2024'!AZ27+'JUL-SEP 2024'!AZ27+'JAN-MAR 2025'!AZ27+'APR-JUN 2025'!AZ27</f>
        <v>42262723.655378349</v>
      </c>
      <c r="BA27" s="39">
        <f t="shared" si="109"/>
        <v>56.440026738111122</v>
      </c>
      <c r="BB27" s="36">
        <f>+'OCT-DEC 2024'!BB27+'JUL-SEP 2024'!BB27+'JAN-MAR 2025'!BB27+'APR-JUN 2025'!BB27</f>
        <v>6710624.0048217885</v>
      </c>
      <c r="BC27" s="39">
        <f t="shared" si="110"/>
        <v>28.012364949006241</v>
      </c>
      <c r="BD27" s="36">
        <f t="shared" si="111"/>
        <v>48973347.660200134</v>
      </c>
      <c r="BE27" s="40">
        <f t="shared" si="112"/>
        <v>49.549760018495292</v>
      </c>
      <c r="BF27" s="38">
        <f>+'OCT-DEC 2024'!BF27+'JUL-SEP 2024'!BF27+'JAN-MAR 2025'!BF27+'APR-JUN 2025'!BF27</f>
        <v>15103670.145903744</v>
      </c>
      <c r="BG27" s="39">
        <f t="shared" si="113"/>
        <v>3.6077934243258429</v>
      </c>
      <c r="BH27" s="36">
        <f>+'OCT-DEC 2024'!BH27+'JUL-SEP 2024'!BH27+'JAN-MAR 2025'!BH27+'APR-JUN 2025'!BH27</f>
        <v>10393597.358964417</v>
      </c>
      <c r="BI27" s="39">
        <f t="shared" si="114"/>
        <v>5.2306568273341165</v>
      </c>
      <c r="BJ27" s="36">
        <f t="shared" si="115"/>
        <v>25497267.504868161</v>
      </c>
      <c r="BK27" s="40">
        <f t="shared" si="116"/>
        <v>4.1301455189789449</v>
      </c>
      <c r="BL27" s="116">
        <f t="shared" si="117"/>
        <v>57366393.801282093</v>
      </c>
      <c r="BM27" s="117">
        <f t="shared" si="118"/>
        <v>17104221.363786206</v>
      </c>
      <c r="BN27" s="118">
        <f t="shared" si="119"/>
        <v>74470615.165068299</v>
      </c>
      <c r="BO27" s="32"/>
      <c r="BP27" s="35">
        <f>+'OCT-DEC 2024'!BP27+'JUL-SEP 2024'!BP27+'JAN-MAR 2025'!BP27+'APR-JUN 2025'!BP27</f>
        <v>7742096.7175128134</v>
      </c>
      <c r="BQ27" s="39">
        <f t="shared" si="120"/>
        <v>15.478899651344866</v>
      </c>
      <c r="BR27" s="36">
        <f>+'OCT-DEC 2024'!BR27+'JUL-SEP 2024'!BR27+'JAN-MAR 2025'!BR27+'APR-JUN 2025'!BR27</f>
        <v>2640841.8795882789</v>
      </c>
      <c r="BS27" s="39">
        <f t="shared" si="121"/>
        <v>28.773295993596484</v>
      </c>
      <c r="BT27" s="36">
        <f t="shared" si="122"/>
        <v>10382938.597101092</v>
      </c>
      <c r="BU27" s="40">
        <f t="shared" si="123"/>
        <v>17.54016980616856</v>
      </c>
      <c r="BV27" s="38">
        <f>+'OCT-DEC 2024'!BV27+'JUL-SEP 2024'!BV27+'JAN-MAR 2025'!BV27+'APR-JUN 2025'!BV27</f>
        <v>4354265.8345348835</v>
      </c>
      <c r="BW27" s="39">
        <f t="shared" si="124"/>
        <v>3.4407473998695246</v>
      </c>
      <c r="BX27" s="36">
        <f>+'OCT-DEC 2024'!BX27+'JUL-SEP 2024'!BX27+'JAN-MAR 2025'!BX27+'APR-JUN 2025'!BX27</f>
        <v>4279021.371876453</v>
      </c>
      <c r="BY27" s="39">
        <f t="shared" si="125"/>
        <v>4.9398725866452704</v>
      </c>
      <c r="BZ27" s="36">
        <f t="shared" si="126"/>
        <v>8633287.2064113356</v>
      </c>
      <c r="CA27" s="40">
        <f t="shared" si="127"/>
        <v>4.0499142272423718</v>
      </c>
      <c r="CB27" s="116">
        <f t="shared" si="128"/>
        <v>12096362.552047696</v>
      </c>
      <c r="CC27" s="117">
        <f t="shared" si="129"/>
        <v>6919863.251464732</v>
      </c>
      <c r="CD27" s="118">
        <f t="shared" si="130"/>
        <v>19016225.803512428</v>
      </c>
      <c r="CE27" s="32"/>
      <c r="CF27" s="38">
        <f t="shared" si="145"/>
        <v>103214069.23209861</v>
      </c>
      <c r="CG27" s="39">
        <f t="shared" si="131"/>
        <v>40.818381085425877</v>
      </c>
      <c r="CH27" s="36">
        <f t="shared" si="132"/>
        <v>20720893.239036433</v>
      </c>
      <c r="CI27" s="39">
        <f t="shared" si="133"/>
        <v>26.271600220081844</v>
      </c>
      <c r="CJ27" s="36">
        <f t="shared" si="134"/>
        <v>123934962.47113505</v>
      </c>
      <c r="CK27" s="40">
        <f t="shared" si="135"/>
        <v>37.359788454635741</v>
      </c>
      <c r="CL27" s="38">
        <f t="shared" si="136"/>
        <v>37798827.531177901</v>
      </c>
      <c r="CM27" s="39">
        <f t="shared" si="137"/>
        <v>3.3803120361158729</v>
      </c>
      <c r="CN27" s="36">
        <f t="shared" si="138"/>
        <v>27712619.542203758</v>
      </c>
      <c r="CO27" s="39">
        <f t="shared" si="139"/>
        <v>4.4080259082186304</v>
      </c>
      <c r="CP27" s="36">
        <f t="shared" si="140"/>
        <v>65511447.073381662</v>
      </c>
      <c r="CQ27" s="40">
        <f t="shared" si="141"/>
        <v>3.7501742025238478</v>
      </c>
      <c r="CR27" s="152"/>
      <c r="CS27" s="161" t="s">
        <v>25</v>
      </c>
      <c r="CT27" s="38">
        <f t="shared" si="142"/>
        <v>123934962.47113505</v>
      </c>
      <c r="CU27" s="36">
        <f t="shared" si="143"/>
        <v>65511447.073381662</v>
      </c>
      <c r="CV27" s="37">
        <f t="shared" si="144"/>
        <v>189446409.54451671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f>+'JUL-SEP 2024'!D28+'OCT-DEC 2024'!D28+'JAN-MAR 2025'!D28+'APR-JUN 2025'!D28</f>
        <v>956809.81</v>
      </c>
      <c r="E28" s="39">
        <f t="shared" si="76"/>
        <v>2.1579477925314365</v>
      </c>
      <c r="F28" s="36">
        <f>+'JUL-SEP 2024'!F28+'OCT-DEC 2024'!F28+'JAN-MAR 2025'!F28+'APR-JUN 2025'!F28</f>
        <v>0</v>
      </c>
      <c r="G28" s="39">
        <f t="shared" si="77"/>
        <v>0</v>
      </c>
      <c r="H28" s="36">
        <f t="shared" si="78"/>
        <v>956809.81</v>
      </c>
      <c r="I28" s="202">
        <f t="shared" si="79"/>
        <v>1.7077144546878686</v>
      </c>
      <c r="J28" s="38">
        <f>+'JUL-SEP 2024'!J28+'OCT-DEC 2024'!J28+'JAN-MAR 2025'!J28+'APR-JUN 2025'!J28</f>
        <v>5618512.8200000003</v>
      </c>
      <c r="K28" s="39">
        <f t="shared" si="80"/>
        <v>3.9723571973154885</v>
      </c>
      <c r="L28" s="36">
        <f>+'JUL-SEP 2024'!L28+'OCT-DEC 2024'!L28+'JAN-MAR 2025'!L28+'APR-JUN 2025'!L28</f>
        <v>0</v>
      </c>
      <c r="M28" s="39">
        <f t="shared" si="81"/>
        <v>0</v>
      </c>
      <c r="N28" s="36">
        <f t="shared" si="82"/>
        <v>5618512.8200000003</v>
      </c>
      <c r="O28" s="40">
        <f t="shared" si="83"/>
        <v>2.1952334565749339</v>
      </c>
      <c r="P28" s="116">
        <f t="shared" si="84"/>
        <v>6575322.6300000008</v>
      </c>
      <c r="Q28" s="117">
        <f t="shared" si="85"/>
        <v>0</v>
      </c>
      <c r="R28" s="118">
        <f t="shared" si="86"/>
        <v>6575322.6300000008</v>
      </c>
      <c r="S28" s="32"/>
      <c r="T28" s="38">
        <f>+'JUL-SEP 2024'!T28+'OCT-DEC 2024'!T28+'JAN-MAR 2025'!T28+'APR-JUN 2025'!T28</f>
        <v>1474208.633134769</v>
      </c>
      <c r="U28" s="39">
        <f t="shared" si="87"/>
        <v>2.2848792054810261</v>
      </c>
      <c r="V28" s="36">
        <f>+'JUL-SEP 2024'!V28+'OCT-DEC 2024'!V28+'JAN-MAR 2025'!V28+'APR-JUN 2025'!V28</f>
        <v>-145.58749303886563</v>
      </c>
      <c r="W28" s="39">
        <f t="shared" si="88"/>
        <v>-6.3462532982370035E-4</v>
      </c>
      <c r="X28" s="36">
        <f t="shared" si="89"/>
        <v>1474063.0456417301</v>
      </c>
      <c r="Y28" s="40">
        <f t="shared" si="90"/>
        <v>1.6853966122481361</v>
      </c>
      <c r="Z28" s="243">
        <f>+'OCT-DEC 2024'!Z28+'JUL-SEP 2024'!Z28+'JAN-MAR 2025'!Z28+'APR-JUN 2025'!Z28</f>
        <v>9650500.4269409515</v>
      </c>
      <c r="AA28" s="39">
        <f t="shared" si="91"/>
        <v>2.6341894124017626</v>
      </c>
      <c r="AB28" s="36">
        <f>+'OCT-DEC 2024'!AB28+'JUL-SEP 2024'!AB28+'JAN-MAR 2025'!AB28+'APR-JUN 2025'!AB28</f>
        <v>-325.28844774857862</v>
      </c>
      <c r="AC28" s="39">
        <f t="shared" si="92"/>
        <v>-1.8835593979146272E-4</v>
      </c>
      <c r="AD28" s="36">
        <f t="shared" si="93"/>
        <v>9650175.1384932026</v>
      </c>
      <c r="AE28" s="40">
        <f t="shared" si="94"/>
        <v>1.790204316761574</v>
      </c>
      <c r="AF28" s="116">
        <f t="shared" si="95"/>
        <v>11124709.060075721</v>
      </c>
      <c r="AG28" s="117">
        <f t="shared" si="96"/>
        <v>-470.87594078744428</v>
      </c>
      <c r="AH28" s="118">
        <f t="shared" si="97"/>
        <v>11124238.184134934</v>
      </c>
      <c r="AI28" s="32"/>
      <c r="AJ28" s="35">
        <f>+'OCT-DEC 2024'!AJ28+'JUL-SEP 2024'!AJ28+'JAN-MAR 2025'!AJ28+'APR-JUN 2025'!AJ28</f>
        <v>180974.23725419072</v>
      </c>
      <c r="AK28" s="39">
        <f t="shared" si="98"/>
        <v>0.94727103792863954</v>
      </c>
      <c r="AL28" s="36">
        <f>+'OCT-DEC 2024'!AL28+'JUL-SEP 2024'!AL28+'JAN-MAR 2025'!AL28+'APR-JUN 2025'!AL28</f>
        <v>0</v>
      </c>
      <c r="AM28" s="39">
        <f t="shared" si="99"/>
        <v>0</v>
      </c>
      <c r="AN28" s="36">
        <f t="shared" si="100"/>
        <v>180974.23725419072</v>
      </c>
      <c r="AO28" s="40">
        <f t="shared" si="101"/>
        <v>0.59901243956623584</v>
      </c>
      <c r="AP28" s="36">
        <f>+'OCT-DEC 2024'!AP28+'JUL-SEP 2024'!AP28+'JAN-MAR 2025'!AP28+'APR-JUN 2025'!AP28</f>
        <v>2290827.7479388732</v>
      </c>
      <c r="AQ28" s="39">
        <f t="shared" si="102"/>
        <v>3.5124997476803235</v>
      </c>
      <c r="AR28" s="36">
        <f>+'OCT-DEC 2024'!AR28+'JUL-SEP 2024'!AR28+'JAN-MAR 2025'!AR28+'APR-JUN 2025'!AR28</f>
        <v>0</v>
      </c>
      <c r="AS28" s="39">
        <f t="shared" si="103"/>
        <v>0</v>
      </c>
      <c r="AT28" s="36">
        <f t="shared" si="104"/>
        <v>2290827.7479388732</v>
      </c>
      <c r="AU28" s="40">
        <f t="shared" si="105"/>
        <v>1.8873609381151775</v>
      </c>
      <c r="AV28" s="116">
        <f t="shared" si="106"/>
        <v>2471801.985193064</v>
      </c>
      <c r="AW28" s="117">
        <f t="shared" si="107"/>
        <v>0</v>
      </c>
      <c r="AX28" s="118">
        <f t="shared" si="108"/>
        <v>2471801.985193064</v>
      </c>
      <c r="AY28" s="32"/>
      <c r="AZ28" s="35">
        <f>+'OCT-DEC 2024'!AZ28+'JUL-SEP 2024'!AZ28+'JAN-MAR 2025'!AZ28+'APR-JUN 2025'!AZ28</f>
        <v>1559494.421622673</v>
      </c>
      <c r="BA28" s="39">
        <f t="shared" si="109"/>
        <v>2.0826368781160571</v>
      </c>
      <c r="BB28" s="36">
        <f>+'OCT-DEC 2024'!BB28+'JUL-SEP 2024'!BB28+'JAN-MAR 2025'!BB28+'APR-JUN 2025'!BB28</f>
        <v>0</v>
      </c>
      <c r="BC28" s="39">
        <f t="shared" si="110"/>
        <v>0</v>
      </c>
      <c r="BD28" s="36">
        <f t="shared" si="111"/>
        <v>1559494.421622673</v>
      </c>
      <c r="BE28" s="40">
        <f t="shared" si="112"/>
        <v>1.5778495453841266</v>
      </c>
      <c r="BF28" s="38">
        <f>+'OCT-DEC 2024'!BF28+'JUL-SEP 2024'!BF28+'JAN-MAR 2025'!BF28+'APR-JUN 2025'!BF28</f>
        <v>11743176.3972704</v>
      </c>
      <c r="BG28" s="39">
        <f t="shared" si="113"/>
        <v>2.8050767911043732</v>
      </c>
      <c r="BH28" s="36">
        <f>+'OCT-DEC 2024'!BH28+'JUL-SEP 2024'!BH28+'JAN-MAR 2025'!BH28+'APR-JUN 2025'!BH28</f>
        <v>164.71169936788456</v>
      </c>
      <c r="BI28" s="39">
        <f t="shared" si="114"/>
        <v>8.289241396265439E-5</v>
      </c>
      <c r="BJ28" s="36">
        <f t="shared" si="115"/>
        <v>11743341.108969769</v>
      </c>
      <c r="BK28" s="40">
        <f t="shared" si="116"/>
        <v>1.9022315881414489</v>
      </c>
      <c r="BL28" s="116">
        <f t="shared" si="117"/>
        <v>13302670.818893073</v>
      </c>
      <c r="BM28" s="117">
        <f t="shared" si="118"/>
        <v>164.71169936788456</v>
      </c>
      <c r="BN28" s="118">
        <f t="shared" si="119"/>
        <v>13302835.530592442</v>
      </c>
      <c r="BO28" s="32"/>
      <c r="BP28" s="35">
        <f>+'OCT-DEC 2024'!BP28+'JUL-SEP 2024'!BP28+'JAN-MAR 2025'!BP28+'APR-JUN 2025'!BP28</f>
        <v>707004.71971806232</v>
      </c>
      <c r="BQ28" s="39">
        <f t="shared" si="120"/>
        <v>1.413526013539494</v>
      </c>
      <c r="BR28" s="36">
        <f>+'OCT-DEC 2024'!BR28+'JUL-SEP 2024'!BR28+'JAN-MAR 2025'!BR28+'APR-JUN 2025'!BR28</f>
        <v>0</v>
      </c>
      <c r="BS28" s="39">
        <f t="shared" si="121"/>
        <v>0</v>
      </c>
      <c r="BT28" s="36">
        <f t="shared" si="122"/>
        <v>707004.71971806232</v>
      </c>
      <c r="BU28" s="40">
        <f t="shared" si="123"/>
        <v>1.1943615693807308</v>
      </c>
      <c r="BV28" s="38">
        <f>+'OCT-DEC 2024'!BV28+'JUL-SEP 2024'!BV28+'JAN-MAR 2025'!BV28+'APR-JUN 2025'!BV28</f>
        <v>4125143.607649534</v>
      </c>
      <c r="BW28" s="39">
        <f t="shared" si="124"/>
        <v>3.2596946721845388</v>
      </c>
      <c r="BX28" s="36">
        <f>+'OCT-DEC 2024'!BX28+'JUL-SEP 2024'!BX28+'JAN-MAR 2025'!BX28+'APR-JUN 2025'!BX28</f>
        <v>0</v>
      </c>
      <c r="BY28" s="39">
        <f t="shared" si="125"/>
        <v>0</v>
      </c>
      <c r="BZ28" s="36">
        <f t="shared" si="126"/>
        <v>4125143.607649534</v>
      </c>
      <c r="CA28" s="40">
        <f t="shared" si="127"/>
        <v>1.9351235962161719</v>
      </c>
      <c r="CB28" s="116">
        <f t="shared" si="128"/>
        <v>4832148.3273675963</v>
      </c>
      <c r="CC28" s="117">
        <f t="shared" si="129"/>
        <v>0</v>
      </c>
      <c r="CD28" s="118">
        <f t="shared" si="130"/>
        <v>4832148.3273675963</v>
      </c>
      <c r="CE28" s="32"/>
      <c r="CF28" s="38">
        <f t="shared" si="145"/>
        <v>4878491.8217296954</v>
      </c>
      <c r="CG28" s="39">
        <f t="shared" si="131"/>
        <v>1.9293119608888361</v>
      </c>
      <c r="CH28" s="36">
        <f t="shared" si="132"/>
        <v>-145.58749303886563</v>
      </c>
      <c r="CI28" s="39">
        <f t="shared" si="133"/>
        <v>-1.8458742922121676E-4</v>
      </c>
      <c r="CJ28" s="36">
        <f t="shared" si="134"/>
        <v>4878346.2342366567</v>
      </c>
      <c r="CK28" s="40">
        <f t="shared" si="135"/>
        <v>1.4705614919760681</v>
      </c>
      <c r="CL28" s="38">
        <f t="shared" si="136"/>
        <v>33428160.999799762</v>
      </c>
      <c r="CM28" s="39">
        <f t="shared" si="137"/>
        <v>2.9894476192320423</v>
      </c>
      <c r="CN28" s="36">
        <f t="shared" si="138"/>
        <v>-160.57674838069406</v>
      </c>
      <c r="CO28" s="39">
        <f t="shared" si="139"/>
        <v>-2.5541665811911035E-5</v>
      </c>
      <c r="CP28" s="36">
        <f t="shared" si="140"/>
        <v>33428000.42305138</v>
      </c>
      <c r="CQ28" s="40">
        <f t="shared" si="141"/>
        <v>1.9135712982810855</v>
      </c>
      <c r="CR28" s="152"/>
      <c r="CS28" s="161" t="s">
        <v>26</v>
      </c>
      <c r="CT28" s="38">
        <f t="shared" si="142"/>
        <v>4878346.2342366567</v>
      </c>
      <c r="CU28" s="36">
        <f t="shared" si="143"/>
        <v>33428000.42305138</v>
      </c>
      <c r="CV28" s="37">
        <f t="shared" si="144"/>
        <v>38306346.657288037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f>+'JUL-SEP 2024'!D29+'OCT-DEC 2024'!D29+'JAN-MAR 2025'!D29+'APR-JUN 2025'!D29</f>
        <v>1133256.1000000001</v>
      </c>
      <c r="E29" s="39">
        <f t="shared" si="76"/>
        <v>2.5558971843816951</v>
      </c>
      <c r="F29" s="36">
        <f>+'JUL-SEP 2024'!F29+'OCT-DEC 2024'!F29+'JAN-MAR 2025'!F29+'APR-JUN 2025'!F29</f>
        <v>711284.21</v>
      </c>
      <c r="G29" s="39">
        <f t="shared" si="77"/>
        <v>6.0846567948125712</v>
      </c>
      <c r="H29" s="36">
        <f t="shared" si="78"/>
        <v>1844540.31</v>
      </c>
      <c r="I29" s="202">
        <f t="shared" si="79"/>
        <v>3.2921361348097404</v>
      </c>
      <c r="J29" s="38">
        <f>+'JUL-SEP 2024'!J29+'OCT-DEC 2024'!J29+'JAN-MAR 2025'!J29+'APR-JUN 2025'!J29</f>
        <v>4220122.43</v>
      </c>
      <c r="K29" s="39">
        <f t="shared" si="80"/>
        <v>2.9836781093903473</v>
      </c>
      <c r="L29" s="36">
        <f>+'JUL-SEP 2024'!L29+'OCT-DEC 2024'!L29+'JAN-MAR 2025'!L29+'APR-JUN 2025'!L29</f>
        <v>3284001.8899999997</v>
      </c>
      <c r="M29" s="39">
        <f t="shared" si="81"/>
        <v>2.8680938627717434</v>
      </c>
      <c r="N29" s="36">
        <f t="shared" si="82"/>
        <v>7504124.3199999994</v>
      </c>
      <c r="O29" s="40">
        <f t="shared" si="83"/>
        <v>2.9319688852399239</v>
      </c>
      <c r="P29" s="116">
        <f t="shared" si="84"/>
        <v>5353378.5299999993</v>
      </c>
      <c r="Q29" s="117">
        <f t="shared" si="85"/>
        <v>3995286.0999999996</v>
      </c>
      <c r="R29" s="118">
        <f t="shared" si="86"/>
        <v>9348664.629999999</v>
      </c>
      <c r="S29" s="32"/>
      <c r="T29" s="38">
        <f>+'JUL-SEP 2024'!T29+'OCT-DEC 2024'!T29+'JAN-MAR 2025'!T29+'APR-JUN 2025'!T29</f>
        <v>1261904.5904044167</v>
      </c>
      <c r="U29" s="39">
        <f t="shared" si="87"/>
        <v>1.9558287023357284</v>
      </c>
      <c r="V29" s="36">
        <f>+'JUL-SEP 2024'!V29+'OCT-DEC 2024'!V29+'JAN-MAR 2025'!V29+'APR-JUN 2025'!V29</f>
        <v>948366.09265001281</v>
      </c>
      <c r="W29" s="39">
        <f t="shared" si="88"/>
        <v>4.1339893405607189</v>
      </c>
      <c r="X29" s="36">
        <f t="shared" si="89"/>
        <v>2210270.6830544295</v>
      </c>
      <c r="Y29" s="40">
        <f t="shared" si="90"/>
        <v>2.5271529141072517</v>
      </c>
      <c r="Z29" s="243">
        <f>+'OCT-DEC 2024'!Z29+'JUL-SEP 2024'!Z29+'JAN-MAR 2025'!Z29+'APR-JUN 2025'!Z29</f>
        <v>8344870.5604721978</v>
      </c>
      <c r="AA29" s="39">
        <f t="shared" si="91"/>
        <v>2.2778061971680512</v>
      </c>
      <c r="AB29" s="36">
        <f>+'OCT-DEC 2024'!AB29+'JUL-SEP 2024'!AB29+'JAN-MAR 2025'!AB29+'APR-JUN 2025'!AB29</f>
        <v>3750363.4637470623</v>
      </c>
      <c r="AC29" s="39">
        <f t="shared" si="92"/>
        <v>2.1716210325416636</v>
      </c>
      <c r="AD29" s="36">
        <f t="shared" si="93"/>
        <v>12095234.02421926</v>
      </c>
      <c r="AE29" s="40">
        <f t="shared" si="94"/>
        <v>2.2437872734587194</v>
      </c>
      <c r="AF29" s="116">
        <f t="shared" si="95"/>
        <v>9606775.1508766152</v>
      </c>
      <c r="AG29" s="117">
        <f t="shared" si="96"/>
        <v>4698729.5563970748</v>
      </c>
      <c r="AH29" s="118">
        <f t="shared" si="97"/>
        <v>14305504.70727369</v>
      </c>
      <c r="AI29" s="32"/>
      <c r="AJ29" s="35">
        <f>+'OCT-DEC 2024'!AJ29+'JUL-SEP 2024'!AJ29+'JAN-MAR 2025'!AJ29+'APR-JUN 2025'!AJ29</f>
        <v>197219.58068125925</v>
      </c>
      <c r="AK29" s="39">
        <f t="shared" si="98"/>
        <v>1.0323038225014616</v>
      </c>
      <c r="AL29" s="36">
        <f>+'OCT-DEC 2024'!AL29+'JUL-SEP 2024'!AL29+'JAN-MAR 2025'!AL29+'APR-JUN 2025'!AL29</f>
        <v>218707.8149856127</v>
      </c>
      <c r="AM29" s="39">
        <f t="shared" si="99"/>
        <v>1.9690457175516345</v>
      </c>
      <c r="AN29" s="36">
        <f t="shared" si="100"/>
        <v>415927.39566687192</v>
      </c>
      <c r="AO29" s="40">
        <f t="shared" si="101"/>
        <v>1.3766914437158355</v>
      </c>
      <c r="AP29" s="36">
        <f>+'OCT-DEC 2024'!AP29+'JUL-SEP 2024'!AP29+'JAN-MAR 2025'!AP29+'APR-JUN 2025'!AP29</f>
        <v>593779.3497118915</v>
      </c>
      <c r="AQ29" s="39">
        <f t="shared" si="102"/>
        <v>0.91043502415985988</v>
      </c>
      <c r="AR29" s="36">
        <f>+'OCT-DEC 2024'!AR29+'JUL-SEP 2024'!AR29+'JAN-MAR 2025'!AR29+'APR-JUN 2025'!AR29</f>
        <v>457610.78529234865</v>
      </c>
      <c r="AS29" s="39">
        <f t="shared" si="103"/>
        <v>0.81486303873419397</v>
      </c>
      <c r="AT29" s="36">
        <f t="shared" si="104"/>
        <v>1051390.1350042401</v>
      </c>
      <c r="AU29" s="40">
        <f t="shared" si="105"/>
        <v>0.86621644657134411</v>
      </c>
      <c r="AV29" s="116">
        <f t="shared" si="106"/>
        <v>790998.93039315077</v>
      </c>
      <c r="AW29" s="117">
        <f t="shared" si="107"/>
        <v>676318.60027796135</v>
      </c>
      <c r="AX29" s="118">
        <f t="shared" si="108"/>
        <v>1467317.5306711122</v>
      </c>
      <c r="AY29" s="32"/>
      <c r="AZ29" s="35">
        <f>+'OCT-DEC 2024'!AZ29+'JUL-SEP 2024'!AZ29+'JAN-MAR 2025'!AZ29+'APR-JUN 2025'!AZ29</f>
        <v>686925.36353931762</v>
      </c>
      <c r="BA29" s="39">
        <f t="shared" si="109"/>
        <v>0.91735890477356674</v>
      </c>
      <c r="BB29" s="36">
        <f>+'OCT-DEC 2024'!BB29+'JUL-SEP 2024'!BB29+'JAN-MAR 2025'!BB29+'APR-JUN 2025'!BB29</f>
        <v>309732.76587566658</v>
      </c>
      <c r="BC29" s="39">
        <f t="shared" si="110"/>
        <v>1.2929270464475522</v>
      </c>
      <c r="BD29" s="36">
        <f t="shared" si="111"/>
        <v>996658.12941498426</v>
      </c>
      <c r="BE29" s="40">
        <f t="shared" si="112"/>
        <v>1.0083887153405409</v>
      </c>
      <c r="BF29" s="38">
        <f>+'OCT-DEC 2024'!BF29+'JUL-SEP 2024'!BF29+'JAN-MAR 2025'!BF29+'APR-JUN 2025'!BF29</f>
        <v>2302184.5817518681</v>
      </c>
      <c r="BG29" s="39">
        <f t="shared" si="113"/>
        <v>0.54991974238005614</v>
      </c>
      <c r="BH29" s="36">
        <f>+'OCT-DEC 2024'!BH29+'JUL-SEP 2024'!BH29+'JAN-MAR 2025'!BH29+'APR-JUN 2025'!BH29</f>
        <v>1346531.34775795</v>
      </c>
      <c r="BI29" s="39">
        <f t="shared" si="114"/>
        <v>0.67765212987539625</v>
      </c>
      <c r="BJ29" s="36">
        <f t="shared" si="115"/>
        <v>3648715.9295098181</v>
      </c>
      <c r="BK29" s="40">
        <f t="shared" si="116"/>
        <v>0.59103304867530715</v>
      </c>
      <c r="BL29" s="116">
        <f t="shared" si="117"/>
        <v>2989109.9452911858</v>
      </c>
      <c r="BM29" s="117">
        <f t="shared" si="118"/>
        <v>1656264.1136336166</v>
      </c>
      <c r="BN29" s="118">
        <f t="shared" si="119"/>
        <v>4645374.0589248026</v>
      </c>
      <c r="BO29" s="32"/>
      <c r="BP29" s="35">
        <f>+'OCT-DEC 2024'!BP29+'JUL-SEP 2024'!BP29+'JAN-MAR 2025'!BP29+'APR-JUN 2025'!BP29</f>
        <v>282232.06205290521</v>
      </c>
      <c r="BQ29" s="39">
        <f t="shared" si="120"/>
        <v>0.56427114337477624</v>
      </c>
      <c r="BR29" s="36">
        <f>+'OCT-DEC 2024'!BR29+'JUL-SEP 2024'!BR29+'JAN-MAR 2025'!BR29+'APR-JUN 2025'!BR29</f>
        <v>116102.01302862589</v>
      </c>
      <c r="BS29" s="39">
        <f t="shared" si="121"/>
        <v>1.2649896277947059</v>
      </c>
      <c r="BT29" s="36">
        <f t="shared" si="122"/>
        <v>398334.07508153107</v>
      </c>
      <c r="BU29" s="40">
        <f t="shared" si="123"/>
        <v>0.67291617408426874</v>
      </c>
      <c r="BV29" s="38">
        <f>+'OCT-DEC 2024'!BV29+'JUL-SEP 2024'!BV29+'JAN-MAR 2025'!BV29+'APR-JUN 2025'!BV29</f>
        <v>987001.68141620792</v>
      </c>
      <c r="BW29" s="39">
        <f t="shared" si="124"/>
        <v>0.77993021052248745</v>
      </c>
      <c r="BX29" s="36">
        <f>+'OCT-DEC 2024'!BX29+'JUL-SEP 2024'!BX29+'JAN-MAR 2025'!BX29+'APR-JUN 2025'!BX29</f>
        <v>540684.07026780373</v>
      </c>
      <c r="BY29" s="39">
        <f t="shared" si="125"/>
        <v>0.62418721119414533</v>
      </c>
      <c r="BZ29" s="36">
        <f t="shared" si="126"/>
        <v>1527685.7516840117</v>
      </c>
      <c r="CA29" s="40">
        <f t="shared" si="127"/>
        <v>0.71664432244370235</v>
      </c>
      <c r="CB29" s="116">
        <f t="shared" si="128"/>
        <v>1269233.743469113</v>
      </c>
      <c r="CC29" s="117">
        <f t="shared" si="129"/>
        <v>656786.0832964296</v>
      </c>
      <c r="CD29" s="118">
        <f t="shared" si="130"/>
        <v>1926019.8267655426</v>
      </c>
      <c r="CE29" s="32"/>
      <c r="CF29" s="38">
        <f t="shared" si="145"/>
        <v>3561537.696677899</v>
      </c>
      <c r="CG29" s="39">
        <f t="shared" si="131"/>
        <v>1.4084921177383225</v>
      </c>
      <c r="CH29" s="36">
        <f t="shared" si="132"/>
        <v>2304192.8965399177</v>
      </c>
      <c r="CI29" s="39">
        <f t="shared" si="133"/>
        <v>2.9214394335957752</v>
      </c>
      <c r="CJ29" s="36">
        <f t="shared" si="134"/>
        <v>5865730.5932178162</v>
      </c>
      <c r="CK29" s="40">
        <f t="shared" si="135"/>
        <v>1.7682052725480251</v>
      </c>
      <c r="CL29" s="38">
        <f t="shared" si="136"/>
        <v>16447958.603352165</v>
      </c>
      <c r="CM29" s="39">
        <f t="shared" si="137"/>
        <v>1.4709247896799602</v>
      </c>
      <c r="CN29" s="36">
        <f t="shared" si="138"/>
        <v>9379191.5570651647</v>
      </c>
      <c r="CO29" s="39">
        <f t="shared" si="139"/>
        <v>1.4918733798775687</v>
      </c>
      <c r="CP29" s="36">
        <f t="shared" si="140"/>
        <v>25827150.16041733</v>
      </c>
      <c r="CQ29" s="40">
        <f t="shared" si="141"/>
        <v>1.4784639415431411</v>
      </c>
      <c r="CR29" s="152"/>
      <c r="CS29" s="161" t="s">
        <v>27</v>
      </c>
      <c r="CT29" s="38">
        <f t="shared" si="142"/>
        <v>5865730.5932178162</v>
      </c>
      <c r="CU29" s="36">
        <f t="shared" si="143"/>
        <v>25827150.16041733</v>
      </c>
      <c r="CV29" s="37">
        <f t="shared" si="144"/>
        <v>31692880.753635146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f>+'JUL-SEP 2024'!D30+'OCT-DEC 2024'!D30+'JAN-MAR 2025'!D30+'APR-JUN 2025'!D30</f>
        <v>994511.9</v>
      </c>
      <c r="E30" s="39">
        <f t="shared" si="76"/>
        <v>2.2429794686691649</v>
      </c>
      <c r="F30" s="36">
        <f>+'JUL-SEP 2024'!F30+'OCT-DEC 2024'!F30+'JAN-MAR 2025'!F30+'APR-JUN 2025'!F30</f>
        <v>609488.35000000009</v>
      </c>
      <c r="G30" s="39">
        <f t="shared" si="77"/>
        <v>5.2138475423018367</v>
      </c>
      <c r="H30" s="36">
        <f t="shared" si="78"/>
        <v>1604000.25</v>
      </c>
      <c r="I30" s="202">
        <f t="shared" si="79"/>
        <v>2.862820158844269</v>
      </c>
      <c r="J30" s="38">
        <f>+'JUL-SEP 2024'!J30+'OCT-DEC 2024'!J30+'JAN-MAR 2025'!J30+'APR-JUN 2025'!J30</f>
        <v>127244.80999999998</v>
      </c>
      <c r="K30" s="39">
        <f t="shared" si="80"/>
        <v>8.9963635043292786E-2</v>
      </c>
      <c r="L30" s="36">
        <f>+'JUL-SEP 2024'!L30+'OCT-DEC 2024'!L30+'JAN-MAR 2025'!L30+'APR-JUN 2025'!L30</f>
        <v>786254.42</v>
      </c>
      <c r="M30" s="39">
        <f t="shared" si="81"/>
        <v>0.68667788634529603</v>
      </c>
      <c r="N30" s="36">
        <f t="shared" si="82"/>
        <v>913499.23</v>
      </c>
      <c r="O30" s="40">
        <f t="shared" si="83"/>
        <v>0.35691723708684897</v>
      </c>
      <c r="P30" s="116">
        <f t="shared" si="84"/>
        <v>1121756.71</v>
      </c>
      <c r="Q30" s="117">
        <f t="shared" si="85"/>
        <v>1395742.77</v>
      </c>
      <c r="R30" s="118">
        <f t="shared" si="86"/>
        <v>2517499.48</v>
      </c>
      <c r="S30" s="32"/>
      <c r="T30" s="38">
        <f>+'JUL-SEP 2024'!T30+'OCT-DEC 2024'!T30+'JAN-MAR 2025'!T30+'APR-JUN 2025'!T30</f>
        <v>7389658.7368255164</v>
      </c>
      <c r="U30" s="39">
        <f t="shared" si="87"/>
        <v>11.453248342109163</v>
      </c>
      <c r="V30" s="36">
        <f>+'JUL-SEP 2024'!V30+'OCT-DEC 2024'!V30+'JAN-MAR 2025'!V30+'APR-JUN 2025'!V30</f>
        <v>1434023.9782400478</v>
      </c>
      <c r="W30" s="39">
        <f t="shared" si="88"/>
        <v>6.2510035798386614</v>
      </c>
      <c r="X30" s="36">
        <f t="shared" si="89"/>
        <v>8823682.715065565</v>
      </c>
      <c r="Y30" s="40">
        <f t="shared" si="90"/>
        <v>10.08871703248602</v>
      </c>
      <c r="Z30" s="243">
        <f>+'OCT-DEC 2024'!Z30+'JUL-SEP 2024'!Z30+'JAN-MAR 2025'!Z30+'APR-JUN 2025'!Z30</f>
        <v>322953.14224738145</v>
      </c>
      <c r="AA30" s="39">
        <f t="shared" si="91"/>
        <v>8.8152915431723017E-2</v>
      </c>
      <c r="AB30" s="36">
        <f>+'OCT-DEC 2024'!AB30+'JUL-SEP 2024'!AB30+'JAN-MAR 2025'!AB30+'APR-JUN 2025'!AB30</f>
        <v>721567.44279587117</v>
      </c>
      <c r="AC30" s="39">
        <f t="shared" si="92"/>
        <v>0.41781844621727027</v>
      </c>
      <c r="AD30" s="36">
        <f t="shared" si="93"/>
        <v>1044520.5850432527</v>
      </c>
      <c r="AE30" s="40">
        <f t="shared" si="94"/>
        <v>0.19376904910585141</v>
      </c>
      <c r="AF30" s="116">
        <f t="shared" si="95"/>
        <v>7712611.8790728981</v>
      </c>
      <c r="AG30" s="117">
        <f t="shared" si="96"/>
        <v>2155591.4210359189</v>
      </c>
      <c r="AH30" s="118">
        <f t="shared" si="97"/>
        <v>9868203.3001088165</v>
      </c>
      <c r="AI30" s="32"/>
      <c r="AJ30" s="35">
        <f>+'OCT-DEC 2024'!AJ30+'JUL-SEP 2024'!AJ30+'JAN-MAR 2025'!AJ30+'APR-JUN 2025'!AJ30</f>
        <v>385937.69668475154</v>
      </c>
      <c r="AK30" s="39">
        <f t="shared" si="98"/>
        <v>2.0201085417526041</v>
      </c>
      <c r="AL30" s="36">
        <f>+'OCT-DEC 2024'!AL30+'JUL-SEP 2024'!AL30+'JAN-MAR 2025'!AL30+'APR-JUN 2025'!AL30</f>
        <v>389607.47887691949</v>
      </c>
      <c r="AM30" s="39">
        <f t="shared" si="99"/>
        <v>3.507670440853488</v>
      </c>
      <c r="AN30" s="36">
        <f t="shared" si="100"/>
        <v>775545.17556167103</v>
      </c>
      <c r="AO30" s="40">
        <f t="shared" si="101"/>
        <v>2.5670018819005334</v>
      </c>
      <c r="AP30" s="36">
        <f>+'OCT-DEC 2024'!AP30+'JUL-SEP 2024'!AP30+'JAN-MAR 2025'!AP30+'APR-JUN 2025'!AP30</f>
        <v>45030.512074841245</v>
      </c>
      <c r="AQ30" s="39">
        <f t="shared" si="102"/>
        <v>6.9044764471316383E-2</v>
      </c>
      <c r="AR30" s="36">
        <f>+'OCT-DEC 2024'!AR30+'JUL-SEP 2024'!AR30+'JAN-MAR 2025'!AR30+'APR-JUN 2025'!AR30</f>
        <v>139465.18456818245</v>
      </c>
      <c r="AS30" s="39">
        <f t="shared" si="103"/>
        <v>0.2483442867769195</v>
      </c>
      <c r="AT30" s="36">
        <f t="shared" si="104"/>
        <v>184495.69664302369</v>
      </c>
      <c r="AU30" s="40">
        <f t="shared" si="105"/>
        <v>0.15200181305979263</v>
      </c>
      <c r="AV30" s="116">
        <f t="shared" si="106"/>
        <v>430968.20875959279</v>
      </c>
      <c r="AW30" s="117">
        <f t="shared" si="107"/>
        <v>529072.66344510193</v>
      </c>
      <c r="AX30" s="118">
        <f t="shared" si="108"/>
        <v>960040.87220469466</v>
      </c>
      <c r="AY30" s="32"/>
      <c r="AZ30" s="35">
        <f>+'OCT-DEC 2024'!AZ30+'JUL-SEP 2024'!AZ30+'JAN-MAR 2025'!AZ30+'APR-JUN 2025'!AZ30</f>
        <v>2298179.3386703087</v>
      </c>
      <c r="BA30" s="39">
        <f t="shared" si="109"/>
        <v>3.069118412272986</v>
      </c>
      <c r="BB30" s="36">
        <f>+'OCT-DEC 2024'!BB30+'JUL-SEP 2024'!BB30+'JAN-MAR 2025'!BB30+'APR-JUN 2025'!BB30</f>
        <v>874783.13639028615</v>
      </c>
      <c r="BC30" s="39">
        <f t="shared" si="110"/>
        <v>3.6516342519255423</v>
      </c>
      <c r="BD30" s="36">
        <f t="shared" si="111"/>
        <v>3172962.4750605947</v>
      </c>
      <c r="BE30" s="40">
        <f t="shared" si="112"/>
        <v>3.2103079878836454</v>
      </c>
      <c r="BF30" s="38">
        <f>+'OCT-DEC 2024'!BF30+'JUL-SEP 2024'!BF30+'JAN-MAR 2025'!BF30+'APR-JUN 2025'!BF30</f>
        <v>353264.5403839309</v>
      </c>
      <c r="BG30" s="39">
        <f t="shared" si="113"/>
        <v>8.4383826813795651E-2</v>
      </c>
      <c r="BH30" s="36">
        <f>+'OCT-DEC 2024'!BH30+'JUL-SEP 2024'!BH30+'JAN-MAR 2025'!BH30+'APR-JUN 2025'!BH30</f>
        <v>933649.69036861195</v>
      </c>
      <c r="BI30" s="39">
        <f t="shared" si="114"/>
        <v>0.46986629928018969</v>
      </c>
      <c r="BJ30" s="36">
        <f t="shared" si="115"/>
        <v>1286914.2307525428</v>
      </c>
      <c r="BK30" s="40">
        <f t="shared" si="116"/>
        <v>0.20845931990312441</v>
      </c>
      <c r="BL30" s="116">
        <f t="shared" si="117"/>
        <v>2651443.8790542395</v>
      </c>
      <c r="BM30" s="117">
        <f t="shared" si="118"/>
        <v>1808432.8267588981</v>
      </c>
      <c r="BN30" s="118">
        <f t="shared" si="119"/>
        <v>4459876.7058131378</v>
      </c>
      <c r="BO30" s="32"/>
      <c r="BP30" s="35">
        <f>+'OCT-DEC 2024'!BP30+'JUL-SEP 2024'!BP30+'JAN-MAR 2025'!BP30+'APR-JUN 2025'!BP30</f>
        <v>1978118.2340321692</v>
      </c>
      <c r="BQ30" s="39">
        <f t="shared" si="120"/>
        <v>3.9548838977713006</v>
      </c>
      <c r="BR30" s="36">
        <f>+'OCT-DEC 2024'!BR30+'JUL-SEP 2024'!BR30+'JAN-MAR 2025'!BR30+'APR-JUN 2025'!BR30</f>
        <v>6211201.9603720428</v>
      </c>
      <c r="BS30" s="39">
        <f t="shared" si="121"/>
        <v>67.674158707924761</v>
      </c>
      <c r="BT30" s="36">
        <f t="shared" si="122"/>
        <v>8189320.1944042118</v>
      </c>
      <c r="BU30" s="40">
        <f t="shared" si="123"/>
        <v>13.834432849967923</v>
      </c>
      <c r="BV30" s="38">
        <f>+'OCT-DEC 2024'!BV30+'JUL-SEP 2024'!BV30+'JAN-MAR 2025'!BV30+'APR-JUN 2025'!BV30</f>
        <v>414253.02836303238</v>
      </c>
      <c r="BW30" s="39">
        <f t="shared" si="124"/>
        <v>0.32734336496486161</v>
      </c>
      <c r="BX30" s="36">
        <f>+'OCT-DEC 2024'!BX30+'JUL-SEP 2024'!BX30+'JAN-MAR 2025'!BX30+'APR-JUN 2025'!BX30</f>
        <v>516337.00971606665</v>
      </c>
      <c r="BY30" s="39">
        <f t="shared" si="125"/>
        <v>0.59607999542387757</v>
      </c>
      <c r="BZ30" s="36">
        <f t="shared" si="126"/>
        <v>930590.03807909903</v>
      </c>
      <c r="CA30" s="40">
        <f t="shared" si="127"/>
        <v>0.43654401212874433</v>
      </c>
      <c r="CB30" s="116">
        <f t="shared" si="128"/>
        <v>2392371.2623952017</v>
      </c>
      <c r="CC30" s="117">
        <f t="shared" si="129"/>
        <v>6727538.9700881094</v>
      </c>
      <c r="CD30" s="118">
        <f t="shared" si="130"/>
        <v>9119910.2324833106</v>
      </c>
      <c r="CE30" s="32"/>
      <c r="CF30" s="38">
        <f t="shared" si="145"/>
        <v>13046405.906212747</v>
      </c>
      <c r="CG30" s="39">
        <f t="shared" si="131"/>
        <v>5.1595017233302727</v>
      </c>
      <c r="CH30" s="36">
        <f t="shared" si="132"/>
        <v>9519104.903879296</v>
      </c>
      <c r="CI30" s="39">
        <f t="shared" si="133"/>
        <v>12.069080015170565</v>
      </c>
      <c r="CJ30" s="36">
        <f t="shared" si="134"/>
        <v>22565510.810092043</v>
      </c>
      <c r="CK30" s="40">
        <f t="shared" si="135"/>
        <v>6.8022993143051353</v>
      </c>
      <c r="CL30" s="38">
        <f t="shared" si="136"/>
        <v>1262746.0330691859</v>
      </c>
      <c r="CM30" s="39">
        <f t="shared" si="137"/>
        <v>0.1129261380031045</v>
      </c>
      <c r="CN30" s="36">
        <f t="shared" si="138"/>
        <v>3097273.7474487321</v>
      </c>
      <c r="CO30" s="39">
        <f t="shared" si="139"/>
        <v>0.49265869301194604</v>
      </c>
      <c r="CP30" s="36">
        <f t="shared" si="140"/>
        <v>4360019.7805179181</v>
      </c>
      <c r="CQ30" s="40">
        <f t="shared" si="141"/>
        <v>0.249587429889571</v>
      </c>
      <c r="CR30" s="152"/>
      <c r="CS30" s="161" t="s">
        <v>28</v>
      </c>
      <c r="CT30" s="38">
        <f t="shared" si="142"/>
        <v>22565510.810092043</v>
      </c>
      <c r="CU30" s="36">
        <f t="shared" si="143"/>
        <v>4360019.7805179181</v>
      </c>
      <c r="CV30" s="37">
        <f t="shared" si="144"/>
        <v>26925530.59060996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f>+'JUL-SEP 2024'!D31+'OCT-DEC 2024'!D31+'JAN-MAR 2025'!D31+'APR-JUN 2025'!D31</f>
        <v>1879077.78</v>
      </c>
      <c r="E31" s="39">
        <f t="shared" si="76"/>
        <v>4.2379914011812563</v>
      </c>
      <c r="F31" s="36">
        <f>+'JUL-SEP 2024'!F31+'OCT-DEC 2024'!F31+'JAN-MAR 2025'!F31+'APR-JUN 2025'!F31</f>
        <v>768231.35000000009</v>
      </c>
      <c r="G31" s="39">
        <f t="shared" si="77"/>
        <v>6.5718091840750059</v>
      </c>
      <c r="H31" s="36">
        <f t="shared" si="78"/>
        <v>2647309.13</v>
      </c>
      <c r="I31" s="202">
        <f t="shared" si="79"/>
        <v>4.7249181813135523</v>
      </c>
      <c r="J31" s="38">
        <f>+'JUL-SEP 2024'!J31+'OCT-DEC 2024'!J31+'JAN-MAR 2025'!J31+'APR-JUN 2025'!J31</f>
        <v>60283.03</v>
      </c>
      <c r="K31" s="39">
        <f t="shared" si="80"/>
        <v>4.2620838604135375E-2</v>
      </c>
      <c r="L31" s="36">
        <f>+'JUL-SEP 2024'!L31+'OCT-DEC 2024'!L31+'JAN-MAR 2025'!L31+'APR-JUN 2025'!L31</f>
        <v>242499.08000000002</v>
      </c>
      <c r="M31" s="39">
        <f t="shared" si="81"/>
        <v>0.21178736991402711</v>
      </c>
      <c r="N31" s="36">
        <f t="shared" si="82"/>
        <v>302782.11</v>
      </c>
      <c r="O31" s="40">
        <f t="shared" si="83"/>
        <v>0.11830130840999875</v>
      </c>
      <c r="P31" s="116">
        <f t="shared" si="84"/>
        <v>1939360.81</v>
      </c>
      <c r="Q31" s="117">
        <f t="shared" si="85"/>
        <v>1010730.4300000002</v>
      </c>
      <c r="R31" s="118">
        <f t="shared" si="86"/>
        <v>2950091.24</v>
      </c>
      <c r="S31" s="32"/>
      <c r="T31" s="38">
        <f>+'JUL-SEP 2024'!T31+'OCT-DEC 2024'!T31+'JAN-MAR 2025'!T31+'APR-JUN 2025'!T31</f>
        <v>4185345.5956775821</v>
      </c>
      <c r="U31" s="39">
        <f t="shared" si="87"/>
        <v>6.4868763514024783</v>
      </c>
      <c r="V31" s="36">
        <f>+'JUL-SEP 2024'!V31+'OCT-DEC 2024'!V31+'JAN-MAR 2025'!V31+'APR-JUN 2025'!V31</f>
        <v>1257743.8886051404</v>
      </c>
      <c r="W31" s="39">
        <f t="shared" si="88"/>
        <v>5.4825872297058957</v>
      </c>
      <c r="X31" s="36">
        <f t="shared" si="89"/>
        <v>5443089.4842827227</v>
      </c>
      <c r="Y31" s="40">
        <f t="shared" si="90"/>
        <v>6.2234546915052587</v>
      </c>
      <c r="Z31" s="243">
        <f>+'OCT-DEC 2024'!Z31+'JUL-SEP 2024'!Z31+'JAN-MAR 2025'!Z31+'APR-JUN 2025'!Z31</f>
        <v>37434.748935340249</v>
      </c>
      <c r="AA31" s="39">
        <f t="shared" si="91"/>
        <v>1.0218145685596248E-2</v>
      </c>
      <c r="AB31" s="36">
        <f>+'OCT-DEC 2024'!AB31+'JUL-SEP 2024'!AB31+'JAN-MAR 2025'!AB31+'APR-JUN 2025'!AB31</f>
        <v>67845.091994037852</v>
      </c>
      <c r="AC31" s="39">
        <f t="shared" si="92"/>
        <v>3.9285213327503059E-2</v>
      </c>
      <c r="AD31" s="36">
        <f t="shared" si="93"/>
        <v>105279.8409293781</v>
      </c>
      <c r="AE31" s="40">
        <f t="shared" si="94"/>
        <v>1.9530466856290962E-2</v>
      </c>
      <c r="AF31" s="116">
        <f t="shared" si="95"/>
        <v>4222780.3446129225</v>
      </c>
      <c r="AG31" s="117">
        <f t="shared" si="96"/>
        <v>1325588.9805991782</v>
      </c>
      <c r="AH31" s="118">
        <f t="shared" si="97"/>
        <v>5548369.3252121005</v>
      </c>
      <c r="AI31" s="32"/>
      <c r="AJ31" s="35">
        <f>+'OCT-DEC 2024'!AJ31+'JUL-SEP 2024'!AJ31+'JAN-MAR 2025'!AJ31+'APR-JUN 2025'!AJ31</f>
        <v>173096.8814478626</v>
      </c>
      <c r="AK31" s="39">
        <f t="shared" si="98"/>
        <v>0.906038699425603</v>
      </c>
      <c r="AL31" s="36">
        <f>+'OCT-DEC 2024'!AL31+'JUL-SEP 2024'!AL31+'JAN-MAR 2025'!AL31+'APR-JUN 2025'!AL31</f>
        <v>110266.53938497289</v>
      </c>
      <c r="AM31" s="39">
        <f t="shared" si="99"/>
        <v>0.99273936406663088</v>
      </c>
      <c r="AN31" s="36">
        <f t="shared" si="100"/>
        <v>283363.42083283549</v>
      </c>
      <c r="AO31" s="40">
        <f t="shared" si="101"/>
        <v>0.93791368634697847</v>
      </c>
      <c r="AP31" s="36">
        <f>+'OCT-DEC 2024'!AP31+'JUL-SEP 2024'!AP31+'JAN-MAR 2025'!AP31+'APR-JUN 2025'!AP31</f>
        <v>0</v>
      </c>
      <c r="AQ31" s="39">
        <f t="shared" si="102"/>
        <v>0</v>
      </c>
      <c r="AR31" s="36">
        <f>+'OCT-DEC 2024'!AR31+'JUL-SEP 2024'!AR31+'JAN-MAR 2025'!AR31+'APR-JUN 2025'!AR31</f>
        <v>1399.3994839371824</v>
      </c>
      <c r="AS31" s="39">
        <f t="shared" si="103"/>
        <v>2.4918969406623852E-3</v>
      </c>
      <c r="AT31" s="36">
        <f t="shared" si="104"/>
        <v>1399.3994839371824</v>
      </c>
      <c r="AU31" s="40">
        <f t="shared" si="105"/>
        <v>1.1529334430220332E-3</v>
      </c>
      <c r="AV31" s="116">
        <f t="shared" si="106"/>
        <v>173096.8814478626</v>
      </c>
      <c r="AW31" s="117">
        <f t="shared" si="107"/>
        <v>111665.93886891007</v>
      </c>
      <c r="AX31" s="118">
        <f t="shared" si="108"/>
        <v>284762.82031677268</v>
      </c>
      <c r="AY31" s="32"/>
      <c r="AZ31" s="35">
        <f>+'OCT-DEC 2024'!AZ31+'JUL-SEP 2024'!AZ31+'JAN-MAR 2025'!AZ31+'APR-JUN 2025'!AZ31</f>
        <v>2463753.8354956526</v>
      </c>
      <c r="BA31" s="39">
        <f t="shared" si="109"/>
        <v>3.2902359413790983</v>
      </c>
      <c r="BB31" s="36">
        <f>+'OCT-DEC 2024'!BB31+'JUL-SEP 2024'!BB31+'JAN-MAR 2025'!BB31+'APR-JUN 2025'!BB31</f>
        <v>1199434.8687613069</v>
      </c>
      <c r="BC31" s="39">
        <f t="shared" si="110"/>
        <v>5.0068380007825235</v>
      </c>
      <c r="BD31" s="36">
        <f t="shared" si="111"/>
        <v>3663188.7042569593</v>
      </c>
      <c r="BE31" s="40">
        <f t="shared" si="112"/>
        <v>3.7063041403213171</v>
      </c>
      <c r="BF31" s="38">
        <f>+'OCT-DEC 2024'!BF31+'JUL-SEP 2024'!BF31+'JAN-MAR 2025'!BF31+'APR-JUN 2025'!BF31</f>
        <v>34499.637302654941</v>
      </c>
      <c r="BG31" s="39">
        <f t="shared" si="113"/>
        <v>8.2408820769898656E-3</v>
      </c>
      <c r="BH31" s="36">
        <f>+'OCT-DEC 2024'!BH31+'JUL-SEP 2024'!BH31+'JAN-MAR 2025'!BH31+'APR-JUN 2025'!BH31</f>
        <v>85887.799502568319</v>
      </c>
      <c r="BI31" s="39">
        <f t="shared" si="114"/>
        <v>4.3223687558508077E-2</v>
      </c>
      <c r="BJ31" s="36">
        <f t="shared" si="115"/>
        <v>120387.43680522326</v>
      </c>
      <c r="BK31" s="40">
        <f t="shared" si="116"/>
        <v>1.9500820335650499E-2</v>
      </c>
      <c r="BL31" s="116">
        <f t="shared" si="117"/>
        <v>2498253.4727983074</v>
      </c>
      <c r="BM31" s="117">
        <f t="shared" si="118"/>
        <v>1285322.6682638752</v>
      </c>
      <c r="BN31" s="118">
        <f t="shared" si="119"/>
        <v>3783576.1410621824</v>
      </c>
      <c r="BO31" s="32"/>
      <c r="BP31" s="35">
        <f>+'OCT-DEC 2024'!BP31+'JUL-SEP 2024'!BP31+'JAN-MAR 2025'!BP31+'APR-JUN 2025'!BP31</f>
        <v>2585807.8696889235</v>
      </c>
      <c r="BQ31" s="39">
        <f t="shared" si="120"/>
        <v>5.1698476514810405</v>
      </c>
      <c r="BR31" s="36">
        <f>+'OCT-DEC 2024'!BR31+'JUL-SEP 2024'!BR31+'JAN-MAR 2025'!BR31+'APR-JUN 2025'!BR31</f>
        <v>753772.93125556409</v>
      </c>
      <c r="BS31" s="39">
        <f t="shared" si="121"/>
        <v>8.2127339128530323</v>
      </c>
      <c r="BT31" s="36">
        <f t="shared" si="122"/>
        <v>3339580.8009444876</v>
      </c>
      <c r="BU31" s="40">
        <f t="shared" si="123"/>
        <v>5.641641215748046</v>
      </c>
      <c r="BV31" s="38">
        <f>+'OCT-DEC 2024'!BV31+'JUL-SEP 2024'!BV31+'JAN-MAR 2025'!BV31+'APR-JUN 2025'!BV31</f>
        <v>173877.51147289609</v>
      </c>
      <c r="BW31" s="39">
        <f t="shared" si="124"/>
        <v>0.13739827062259669</v>
      </c>
      <c r="BX31" s="36">
        <f>+'OCT-DEC 2024'!BX31+'JUL-SEP 2024'!BX31+'JAN-MAR 2025'!BX31+'APR-JUN 2025'!BX31</f>
        <v>41375.165747505358</v>
      </c>
      <c r="BY31" s="39">
        <f t="shared" si="125"/>
        <v>4.7765138166247827E-2</v>
      </c>
      <c r="BZ31" s="36">
        <f t="shared" si="126"/>
        <v>215252.67722040144</v>
      </c>
      <c r="CA31" s="40">
        <f t="shared" si="127"/>
        <v>0.10097600822077628</v>
      </c>
      <c r="CB31" s="116">
        <f t="shared" si="128"/>
        <v>2759685.3811618197</v>
      </c>
      <c r="CC31" s="117">
        <f t="shared" si="129"/>
        <v>795148.09700306947</v>
      </c>
      <c r="CD31" s="118">
        <f t="shared" si="130"/>
        <v>3554833.4781648889</v>
      </c>
      <c r="CE31" s="32"/>
      <c r="CF31" s="38">
        <f t="shared" si="145"/>
        <v>11287081.96231002</v>
      </c>
      <c r="CG31" s="39">
        <f t="shared" si="131"/>
        <v>4.4637365458770928</v>
      </c>
      <c r="CH31" s="36">
        <f t="shared" si="132"/>
        <v>4089449.5780069847</v>
      </c>
      <c r="CI31" s="39">
        <f t="shared" si="133"/>
        <v>5.1849301665808847</v>
      </c>
      <c r="CJ31" s="36">
        <f t="shared" si="134"/>
        <v>15376531.540317005</v>
      </c>
      <c r="CK31" s="40">
        <f t="shared" si="135"/>
        <v>4.6352050628657144</v>
      </c>
      <c r="CL31" s="38">
        <f t="shared" si="136"/>
        <v>306094.92771089129</v>
      </c>
      <c r="CM31" s="39">
        <f t="shared" si="137"/>
        <v>2.7373768868404376E-2</v>
      </c>
      <c r="CN31" s="36">
        <f t="shared" si="138"/>
        <v>439006.53672804876</v>
      </c>
      <c r="CO31" s="39">
        <f t="shared" si="139"/>
        <v>6.9829277049306526E-2</v>
      </c>
      <c r="CP31" s="36">
        <f t="shared" si="140"/>
        <v>745101.46443894005</v>
      </c>
      <c r="CQ31" s="40">
        <f t="shared" si="141"/>
        <v>4.2653008215063619E-2</v>
      </c>
      <c r="CR31" s="152"/>
      <c r="CS31" s="161" t="s">
        <v>29</v>
      </c>
      <c r="CT31" s="38">
        <f t="shared" si="142"/>
        <v>15376531.540317005</v>
      </c>
      <c r="CU31" s="36">
        <f t="shared" si="143"/>
        <v>745101.46443894005</v>
      </c>
      <c r="CV31" s="37">
        <f t="shared" si="144"/>
        <v>16121633.004755944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f>+'JUL-SEP 2024'!D32+'OCT-DEC 2024'!D32+'JAN-MAR 2025'!D32+'APR-JUN 2025'!D32</f>
        <v>319899.68</v>
      </c>
      <c r="E32" s="39">
        <f t="shared" si="76"/>
        <v>0.72148801263598339</v>
      </c>
      <c r="F32" s="36">
        <f>+'JUL-SEP 2024'!F32+'OCT-DEC 2024'!F32+'JAN-MAR 2025'!F32+'APR-JUN 2025'!F32</f>
        <v>169693.56</v>
      </c>
      <c r="G32" s="39">
        <f t="shared" si="77"/>
        <v>1.4516378381152799</v>
      </c>
      <c r="H32" s="36">
        <f t="shared" si="78"/>
        <v>489593.24</v>
      </c>
      <c r="I32" s="202">
        <f t="shared" si="79"/>
        <v>0.87382617122776651</v>
      </c>
      <c r="J32" s="38">
        <f>+'JUL-SEP 2024'!J32+'OCT-DEC 2024'!J32+'JAN-MAR 2025'!J32+'APR-JUN 2025'!J32</f>
        <v>27128951.870000001</v>
      </c>
      <c r="K32" s="39">
        <f t="shared" si="80"/>
        <v>19.180500368853831</v>
      </c>
      <c r="L32" s="36">
        <f>+'JUL-SEP 2024'!L32+'OCT-DEC 2024'!L32+'JAN-MAR 2025'!L32+'APR-JUN 2025'!L32</f>
        <v>4730337.12</v>
      </c>
      <c r="M32" s="39">
        <f t="shared" si="81"/>
        <v>4.1312554977589757</v>
      </c>
      <c r="N32" s="36">
        <f t="shared" si="82"/>
        <v>31859288.990000002</v>
      </c>
      <c r="O32" s="40">
        <f t="shared" si="83"/>
        <v>12.447880664182133</v>
      </c>
      <c r="P32" s="116">
        <f t="shared" si="84"/>
        <v>27448851.550000001</v>
      </c>
      <c r="Q32" s="117">
        <f t="shared" si="85"/>
        <v>4900030.68</v>
      </c>
      <c r="R32" s="118">
        <f t="shared" si="86"/>
        <v>32348882.23</v>
      </c>
      <c r="S32" s="32"/>
      <c r="T32" s="38">
        <f>+'JUL-SEP 2024'!T32+'OCT-DEC 2024'!T32+'JAN-MAR 2025'!T32+'APR-JUN 2025'!T32</f>
        <v>496988.91310460662</v>
      </c>
      <c r="U32" s="39">
        <f t="shared" si="87"/>
        <v>0.77028421037846539</v>
      </c>
      <c r="V32" s="36">
        <f>+'JUL-SEP 2024'!V32+'OCT-DEC 2024'!V32+'JAN-MAR 2025'!V32+'APR-JUN 2025'!V32</f>
        <v>616173.22047654795</v>
      </c>
      <c r="W32" s="39">
        <f t="shared" si="88"/>
        <v>2.6859390536319641</v>
      </c>
      <c r="X32" s="36">
        <f t="shared" si="89"/>
        <v>1113162.1335811545</v>
      </c>
      <c r="Y32" s="40">
        <f t="shared" si="90"/>
        <v>1.272754034752849</v>
      </c>
      <c r="Z32" s="243">
        <f>+'OCT-DEC 2024'!Z32+'JUL-SEP 2024'!Z32+'JAN-MAR 2025'!Z32+'APR-JUN 2025'!Z32</f>
        <v>50970847.41533383</v>
      </c>
      <c r="AA32" s="39">
        <f t="shared" si="91"/>
        <v>13.912943439470785</v>
      </c>
      <c r="AB32" s="36">
        <f>+'OCT-DEC 2024'!AB32+'JUL-SEP 2024'!AB32+'JAN-MAR 2025'!AB32+'APR-JUN 2025'!AB32</f>
        <v>9473547.4590243846</v>
      </c>
      <c r="AC32" s="39">
        <f t="shared" si="92"/>
        <v>5.4855896271568678</v>
      </c>
      <c r="AD32" s="36">
        <f t="shared" si="93"/>
        <v>60444394.874358214</v>
      </c>
      <c r="AE32" s="40">
        <f t="shared" si="94"/>
        <v>11.213041740195093</v>
      </c>
      <c r="AF32" s="116">
        <f t="shared" si="95"/>
        <v>51467836.328438438</v>
      </c>
      <c r="AG32" s="117">
        <f t="shared" si="96"/>
        <v>10089720.679500932</v>
      </c>
      <c r="AH32" s="118">
        <f t="shared" si="97"/>
        <v>61557557.007939368</v>
      </c>
      <c r="AI32" s="32"/>
      <c r="AJ32" s="35">
        <f>+'OCT-DEC 2024'!AJ32+'JUL-SEP 2024'!AJ32+'JAN-MAR 2025'!AJ32+'APR-JUN 2025'!AJ32</f>
        <v>241714.19682212378</v>
      </c>
      <c r="AK32" s="39">
        <f t="shared" si="98"/>
        <v>1.2652013987172008</v>
      </c>
      <c r="AL32" s="36">
        <f>+'OCT-DEC 2024'!AL32+'JUL-SEP 2024'!AL32+'JAN-MAR 2025'!AL32+'APR-JUN 2025'!AL32</f>
        <v>264836.19276473334</v>
      </c>
      <c r="AM32" s="39">
        <f t="shared" si="99"/>
        <v>2.3843435647253006</v>
      </c>
      <c r="AN32" s="36">
        <f t="shared" si="100"/>
        <v>506550.38958685711</v>
      </c>
      <c r="AO32" s="40">
        <f t="shared" si="101"/>
        <v>1.6766474014942925</v>
      </c>
      <c r="AP32" s="36">
        <f>+'OCT-DEC 2024'!AP32+'JUL-SEP 2024'!AP32+'JAN-MAR 2025'!AP32+'APR-JUN 2025'!AP32</f>
        <v>18616105.312714469</v>
      </c>
      <c r="AQ32" s="39">
        <f t="shared" si="102"/>
        <v>28.543859429209558</v>
      </c>
      <c r="AR32" s="36">
        <f>+'OCT-DEC 2024'!AR32+'JUL-SEP 2024'!AR32+'JAN-MAR 2025'!AR32+'APR-JUN 2025'!AR32</f>
        <v>3236656.823578448</v>
      </c>
      <c r="AS32" s="39">
        <f t="shared" si="103"/>
        <v>5.7634830720083476</v>
      </c>
      <c r="AT32" s="36">
        <f t="shared" si="104"/>
        <v>21852762.136292916</v>
      </c>
      <c r="AU32" s="40">
        <f t="shared" si="105"/>
        <v>18.003994269350954</v>
      </c>
      <c r="AV32" s="116">
        <f t="shared" si="106"/>
        <v>18857819.509536594</v>
      </c>
      <c r="AW32" s="117">
        <f t="shared" si="107"/>
        <v>3501493.0163431815</v>
      </c>
      <c r="AX32" s="118">
        <f t="shared" si="108"/>
        <v>22359312.525879774</v>
      </c>
      <c r="AY32" s="32"/>
      <c r="AZ32" s="35">
        <f>+'OCT-DEC 2024'!AZ32+'JUL-SEP 2024'!AZ32+'JAN-MAR 2025'!AZ32+'APR-JUN 2025'!AZ32</f>
        <v>1311853.7796733479</v>
      </c>
      <c r="BA32" s="39">
        <f t="shared" si="109"/>
        <v>1.7519235864921223</v>
      </c>
      <c r="BB32" s="36">
        <f>+'OCT-DEC 2024'!BB32+'JUL-SEP 2024'!BB32+'JAN-MAR 2025'!BB32+'APR-JUN 2025'!BB32</f>
        <v>835463.06520100508</v>
      </c>
      <c r="BC32" s="39">
        <f t="shared" si="110"/>
        <v>3.4874992648984606</v>
      </c>
      <c r="BD32" s="36">
        <f t="shared" si="111"/>
        <v>2147316.8448743531</v>
      </c>
      <c r="BE32" s="40">
        <f t="shared" si="112"/>
        <v>2.1725905912220393</v>
      </c>
      <c r="BF32" s="38">
        <f>+'OCT-DEC 2024'!BF32+'JUL-SEP 2024'!BF32+'JAN-MAR 2025'!BF32+'APR-JUN 2025'!BF32</f>
        <v>44047431.306008533</v>
      </c>
      <c r="BG32" s="39">
        <f t="shared" si="113"/>
        <v>10.521550821034106</v>
      </c>
      <c r="BH32" s="36">
        <f>+'OCT-DEC 2024'!BH32+'JUL-SEP 2024'!BH32+'JAN-MAR 2025'!BH32+'APR-JUN 2025'!BH32</f>
        <v>13596280.738983216</v>
      </c>
      <c r="BI32" s="39">
        <f t="shared" si="114"/>
        <v>6.8424315679667433</v>
      </c>
      <c r="BJ32" s="36">
        <f t="shared" si="115"/>
        <v>57643712.044991747</v>
      </c>
      <c r="BK32" s="40">
        <f t="shared" si="116"/>
        <v>9.3373503240878488</v>
      </c>
      <c r="BL32" s="116">
        <f t="shared" si="117"/>
        <v>45359285.085681878</v>
      </c>
      <c r="BM32" s="117">
        <f t="shared" si="118"/>
        <v>14431743.804184221</v>
      </c>
      <c r="BN32" s="118">
        <f t="shared" si="119"/>
        <v>59791028.889866099</v>
      </c>
      <c r="BO32" s="32"/>
      <c r="BP32" s="35">
        <f>+'OCT-DEC 2024'!BP32+'JUL-SEP 2024'!BP32+'JAN-MAR 2025'!BP32+'APR-JUN 2025'!BP32</f>
        <v>484477.00596801256</v>
      </c>
      <c r="BQ32" s="39">
        <f t="shared" si="120"/>
        <v>0.96862274295793349</v>
      </c>
      <c r="BR32" s="36">
        <f>+'OCT-DEC 2024'!BR32+'JUL-SEP 2024'!BR32+'JAN-MAR 2025'!BR32+'APR-JUN 2025'!BR32</f>
        <v>234240.32617780479</v>
      </c>
      <c r="BS32" s="39">
        <f t="shared" si="121"/>
        <v>2.5521657660932524</v>
      </c>
      <c r="BT32" s="36">
        <f t="shared" si="122"/>
        <v>718717.33214581735</v>
      </c>
      <c r="BU32" s="40">
        <f t="shared" si="123"/>
        <v>1.2141479919753921</v>
      </c>
      <c r="BV32" s="38">
        <f>+'OCT-DEC 2024'!BV32+'JUL-SEP 2024'!BV32+'JAN-MAR 2025'!BV32+'APR-JUN 2025'!BV32</f>
        <v>25009857.023452133</v>
      </c>
      <c r="BW32" s="39">
        <f t="shared" si="124"/>
        <v>19.762826569302359</v>
      </c>
      <c r="BX32" s="36">
        <f>+'OCT-DEC 2024'!BX32+'JUL-SEP 2024'!BX32+'JAN-MAR 2025'!BX32+'APR-JUN 2025'!BX32</f>
        <v>3700167.9752015499</v>
      </c>
      <c r="BY32" s="39">
        <f t="shared" si="125"/>
        <v>4.2716211858192654</v>
      </c>
      <c r="BZ32" s="36">
        <f t="shared" si="126"/>
        <v>28710024.998653684</v>
      </c>
      <c r="CA32" s="40">
        <f t="shared" si="127"/>
        <v>13.468003082323477</v>
      </c>
      <c r="CB32" s="116">
        <f t="shared" si="128"/>
        <v>25494334.029420145</v>
      </c>
      <c r="CC32" s="117">
        <f t="shared" si="129"/>
        <v>3934408.3013793547</v>
      </c>
      <c r="CD32" s="118">
        <f t="shared" si="130"/>
        <v>29428742.330799498</v>
      </c>
      <c r="CE32" s="32"/>
      <c r="CF32" s="38">
        <f t="shared" si="145"/>
        <v>2854933.5755680907</v>
      </c>
      <c r="CG32" s="39">
        <f t="shared" si="131"/>
        <v>1.129049242299178</v>
      </c>
      <c r="CH32" s="36">
        <f t="shared" si="132"/>
        <v>2120406.3646200909</v>
      </c>
      <c r="CI32" s="39">
        <f t="shared" si="133"/>
        <v>2.6884202178345182</v>
      </c>
      <c r="CJ32" s="36">
        <f t="shared" si="134"/>
        <v>4975339.9401881816</v>
      </c>
      <c r="CK32" s="40">
        <f t="shared" si="135"/>
        <v>1.4997999269061959</v>
      </c>
      <c r="CL32" s="38">
        <f t="shared" si="136"/>
        <v>165773192.92750898</v>
      </c>
      <c r="CM32" s="39">
        <f t="shared" si="137"/>
        <v>14.824933891296151</v>
      </c>
      <c r="CN32" s="36">
        <f t="shared" si="138"/>
        <v>34736990.116787598</v>
      </c>
      <c r="CO32" s="39">
        <f t="shared" si="139"/>
        <v>5.5253366494330951</v>
      </c>
      <c r="CP32" s="36">
        <f t="shared" si="140"/>
        <v>200510183.04429656</v>
      </c>
      <c r="CQ32" s="40">
        <f t="shared" si="141"/>
        <v>11.478117937980706</v>
      </c>
      <c r="CR32" s="152"/>
      <c r="CS32" s="161" t="s">
        <v>59</v>
      </c>
      <c r="CT32" s="38">
        <f t="shared" si="142"/>
        <v>4975339.9401881816</v>
      </c>
      <c r="CU32" s="36">
        <f t="shared" si="143"/>
        <v>200510183.04429656</v>
      </c>
      <c r="CV32" s="37">
        <f t="shared" si="144"/>
        <v>205485522.98448473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f>+'JUL-SEP 2024'!D33+'OCT-DEC 2024'!D33+'JAN-MAR 2025'!D33+'APR-JUN 2025'!D33</f>
        <v>53007121.030000001</v>
      </c>
      <c r="E33" s="39">
        <f t="shared" si="76"/>
        <v>119.54998644415568</v>
      </c>
      <c r="F33" s="36">
        <f>+'JUL-SEP 2024'!F33+'OCT-DEC 2024'!F33+'JAN-MAR 2025'!F33+'APR-JUN 2025'!F33</f>
        <v>28981144.75</v>
      </c>
      <c r="G33" s="39">
        <f t="shared" si="77"/>
        <v>247.91822571814745</v>
      </c>
      <c r="H33" s="36">
        <f t="shared" si="78"/>
        <v>81988265.780000001</v>
      </c>
      <c r="I33" s="202">
        <f t="shared" si="79"/>
        <v>146.33268296788967</v>
      </c>
      <c r="J33" s="38">
        <f>+'JUL-SEP 2024'!J33+'OCT-DEC 2024'!J33+'JAN-MAR 2025'!J33+'APR-JUN 2025'!J33</f>
        <v>68755658.220000014</v>
      </c>
      <c r="K33" s="39">
        <f t="shared" si="80"/>
        <v>48.611090254018656</v>
      </c>
      <c r="L33" s="36">
        <f>+'JUL-SEP 2024'!L33+'OCT-DEC 2024'!L33+'JAN-MAR 2025'!L33+'APR-JUN 2025'!L33</f>
        <v>74507017.569999993</v>
      </c>
      <c r="M33" s="39">
        <f t="shared" si="81"/>
        <v>65.070949099223412</v>
      </c>
      <c r="N33" s="36">
        <f t="shared" si="82"/>
        <v>143262675.79000002</v>
      </c>
      <c r="O33" s="40">
        <f t="shared" si="83"/>
        <v>55.974779990384683</v>
      </c>
      <c r="P33" s="116">
        <f t="shared" si="84"/>
        <v>121762779.25000001</v>
      </c>
      <c r="Q33" s="117">
        <f t="shared" si="85"/>
        <v>103488162.31999999</v>
      </c>
      <c r="R33" s="118">
        <f t="shared" si="86"/>
        <v>225250941.56999999</v>
      </c>
      <c r="S33" s="32"/>
      <c r="T33" s="38">
        <f>+'JUL-SEP 2024'!T33+'OCT-DEC 2024'!T33+'JAN-MAR 2025'!T33+'APR-JUN 2025'!T33</f>
        <v>118028815.60654813</v>
      </c>
      <c r="U33" s="39">
        <f t="shared" si="87"/>
        <v>182.93312111020754</v>
      </c>
      <c r="V33" s="36">
        <f>+'JUL-SEP 2024'!V33+'OCT-DEC 2024'!V33+'JAN-MAR 2025'!V33+'APR-JUN 2025'!V33</f>
        <v>75878911.138883114</v>
      </c>
      <c r="W33" s="39">
        <f t="shared" si="88"/>
        <v>330.76109769485288</v>
      </c>
      <c r="X33" s="36">
        <f t="shared" si="89"/>
        <v>193907726.74543124</v>
      </c>
      <c r="Y33" s="40">
        <f t="shared" si="90"/>
        <v>221.70790232598938</v>
      </c>
      <c r="Z33" s="243">
        <f>+'OCT-DEC 2024'!Z33+'JUL-SEP 2024'!Z33+'JAN-MAR 2025'!Z33+'APR-JUN 2025'!Z33</f>
        <v>180525018.97648618</v>
      </c>
      <c r="AA33" s="39">
        <f t="shared" si="91"/>
        <v>49.275899966176624</v>
      </c>
      <c r="AB33" s="36">
        <f>+'OCT-DEC 2024'!AB33+'JUL-SEP 2024'!AB33+'JAN-MAR 2025'!AB33+'APR-JUN 2025'!AB33</f>
        <v>101316533.76873603</v>
      </c>
      <c r="AC33" s="39">
        <f t="shared" si="92"/>
        <v>58.666611330672843</v>
      </c>
      <c r="AD33" s="36">
        <f t="shared" si="93"/>
        <v>281841552.74522221</v>
      </c>
      <c r="AE33" s="40">
        <f t="shared" si="94"/>
        <v>52.28443599481281</v>
      </c>
      <c r="AF33" s="116">
        <f t="shared" si="95"/>
        <v>298553834.58303428</v>
      </c>
      <c r="AG33" s="117">
        <f t="shared" si="96"/>
        <v>177195444.90761915</v>
      </c>
      <c r="AH33" s="118">
        <f t="shared" si="97"/>
        <v>475749279.4906534</v>
      </c>
      <c r="AI33" s="32"/>
      <c r="AJ33" s="35">
        <f>+'OCT-DEC 2024'!AJ33+'JUL-SEP 2024'!AJ33+'JAN-MAR 2025'!AJ33+'APR-JUN 2025'!AJ33</f>
        <v>18765364.966137603</v>
      </c>
      <c r="AK33" s="39">
        <f t="shared" si="98"/>
        <v>98.223299726443628</v>
      </c>
      <c r="AL33" s="36">
        <f>+'OCT-DEC 2024'!AL33+'JUL-SEP 2024'!AL33+'JAN-MAR 2025'!AL33+'APR-JUN 2025'!AL33</f>
        <v>31746493.753571667</v>
      </c>
      <c r="AM33" s="39">
        <f t="shared" si="99"/>
        <v>285.81647883438518</v>
      </c>
      <c r="AN33" s="36">
        <f t="shared" si="100"/>
        <v>50511858.71970927</v>
      </c>
      <c r="AO33" s="40">
        <f t="shared" si="101"/>
        <v>167.19082327845223</v>
      </c>
      <c r="AP33" s="36">
        <f>+'OCT-DEC 2024'!AP33+'JUL-SEP 2024'!AP33+'JAN-MAR 2025'!AP33+'APR-JUN 2025'!AP33</f>
        <v>28779396.914997187</v>
      </c>
      <c r="AQ33" s="39">
        <f t="shared" si="102"/>
        <v>44.127117149367116</v>
      </c>
      <c r="AR33" s="36">
        <f>+'OCT-DEC 2024'!AR33+'JUL-SEP 2024'!AR33+'JAN-MAR 2025'!AR33+'APR-JUN 2025'!AR33</f>
        <v>30374384.598507822</v>
      </c>
      <c r="AS33" s="39">
        <f t="shared" si="103"/>
        <v>54.087368849509993</v>
      </c>
      <c r="AT33" s="36">
        <f t="shared" si="104"/>
        <v>59153781.513505012</v>
      </c>
      <c r="AU33" s="40">
        <f t="shared" si="105"/>
        <v>48.73545672337827</v>
      </c>
      <c r="AV33" s="116">
        <f t="shared" si="106"/>
        <v>47544761.881134793</v>
      </c>
      <c r="AW33" s="117">
        <f t="shared" si="107"/>
        <v>62120878.352079488</v>
      </c>
      <c r="AX33" s="118">
        <f t="shared" si="108"/>
        <v>109665640.23321429</v>
      </c>
      <c r="AY33" s="32"/>
      <c r="AZ33" s="35">
        <f>+'OCT-DEC 2024'!AZ33+'JUL-SEP 2024'!AZ33+'JAN-MAR 2025'!AZ33+'APR-JUN 2025'!AZ33</f>
        <v>172076769.57064742</v>
      </c>
      <c r="BA33" s="39">
        <f t="shared" si="109"/>
        <v>229.80103115855803</v>
      </c>
      <c r="BB33" s="36">
        <f>+'OCT-DEC 2024'!BB33+'JUL-SEP 2024'!BB33+'JAN-MAR 2025'!BB33+'APR-JUN 2025'!BB33</f>
        <v>72482501.559878781</v>
      </c>
      <c r="BC33" s="39">
        <f t="shared" si="110"/>
        <v>302.56594389036394</v>
      </c>
      <c r="BD33" s="36">
        <f t="shared" si="111"/>
        <v>244559271.13052619</v>
      </c>
      <c r="BE33" s="40">
        <f t="shared" si="112"/>
        <v>247.43771405816483</v>
      </c>
      <c r="BF33" s="38">
        <f>+'OCT-DEC 2024'!BF33+'JUL-SEP 2024'!BF33+'JAN-MAR 2025'!BF33+'APR-JUN 2025'!BF33</f>
        <v>164846570.9137556</v>
      </c>
      <c r="BG33" s="39">
        <f t="shared" si="113"/>
        <v>39.376679232273105</v>
      </c>
      <c r="BH33" s="36">
        <f>+'OCT-DEC 2024'!BH33+'JUL-SEP 2024'!BH33+'JAN-MAR 2025'!BH33+'APR-JUN 2025'!BH33</f>
        <v>153498879.72952381</v>
      </c>
      <c r="BI33" s="39">
        <f t="shared" si="114"/>
        <v>77.24947729987592</v>
      </c>
      <c r="BJ33" s="36">
        <f t="shared" si="115"/>
        <v>318345450.64327943</v>
      </c>
      <c r="BK33" s="40">
        <f t="shared" si="116"/>
        <v>51.566821276461795</v>
      </c>
      <c r="BL33" s="116">
        <f t="shared" si="117"/>
        <v>336923340.48440301</v>
      </c>
      <c r="BM33" s="117">
        <f t="shared" si="118"/>
        <v>225981381.2894026</v>
      </c>
      <c r="BN33" s="118">
        <f t="shared" si="119"/>
        <v>562904721.77380562</v>
      </c>
      <c r="BO33" s="32"/>
      <c r="BP33" s="35">
        <f>+'OCT-DEC 2024'!BP33+'JUL-SEP 2024'!BP33+'JAN-MAR 2025'!BP33+'APR-JUN 2025'!BP33</f>
        <v>49774624.78361164</v>
      </c>
      <c r="BQ33" s="39">
        <f t="shared" si="120"/>
        <v>99.515215363568942</v>
      </c>
      <c r="BR33" s="36">
        <f>+'OCT-DEC 2024'!BR33+'JUL-SEP 2024'!BR33+'JAN-MAR 2025'!BR33+'APR-JUN 2025'!BR33</f>
        <v>29458521.551524501</v>
      </c>
      <c r="BS33" s="39">
        <f t="shared" si="121"/>
        <v>320.96535831516871</v>
      </c>
      <c r="BT33" s="36">
        <f t="shared" si="122"/>
        <v>79233146.335136145</v>
      </c>
      <c r="BU33" s="40">
        <f t="shared" si="123"/>
        <v>133.85062696829496</v>
      </c>
      <c r="BV33" s="38">
        <f>+'OCT-DEC 2024'!BV33+'JUL-SEP 2024'!BV33+'JAN-MAR 2025'!BV33+'APR-JUN 2025'!BV33</f>
        <v>67340915.47444886</v>
      </c>
      <c r="BW33" s="39">
        <f t="shared" si="124"/>
        <v>53.212892512405261</v>
      </c>
      <c r="BX33" s="36">
        <f>+'OCT-DEC 2024'!BX33+'JUL-SEP 2024'!BX33+'JAN-MAR 2025'!BX33+'APR-JUN 2025'!BX33</f>
        <v>58756735.6472487</v>
      </c>
      <c r="BY33" s="39">
        <f t="shared" si="125"/>
        <v>67.831114285209779</v>
      </c>
      <c r="BZ33" s="36">
        <f t="shared" si="126"/>
        <v>126097651.12169756</v>
      </c>
      <c r="CA33" s="40">
        <f t="shared" si="127"/>
        <v>59.152980676973002</v>
      </c>
      <c r="CB33" s="116">
        <f t="shared" si="128"/>
        <v>117115540.2580605</v>
      </c>
      <c r="CC33" s="117">
        <f t="shared" si="129"/>
        <v>88215257.198773205</v>
      </c>
      <c r="CD33" s="118">
        <f t="shared" si="130"/>
        <v>205330797.45683372</v>
      </c>
      <c r="CE33" s="32"/>
      <c r="CF33" s="38">
        <f t="shared" si="145"/>
        <v>411652695.95694482</v>
      </c>
      <c r="CG33" s="39">
        <f t="shared" si="131"/>
        <v>162.79754052355443</v>
      </c>
      <c r="CH33" s="36">
        <f t="shared" si="132"/>
        <v>238547572.75385806</v>
      </c>
      <c r="CI33" s="39">
        <f t="shared" si="133"/>
        <v>302.4496286218826</v>
      </c>
      <c r="CJ33" s="36">
        <f t="shared" si="134"/>
        <v>650200268.71080291</v>
      </c>
      <c r="CK33" s="40">
        <f t="shared" si="135"/>
        <v>196.00074109709325</v>
      </c>
      <c r="CL33" s="38">
        <f t="shared" si="136"/>
        <v>510247560.49968779</v>
      </c>
      <c r="CM33" s="39">
        <f t="shared" si="137"/>
        <v>45.63093838646661</v>
      </c>
      <c r="CN33" s="36">
        <f t="shared" si="138"/>
        <v>418453551.31401634</v>
      </c>
      <c r="CO33" s="39">
        <f t="shared" si="139"/>
        <v>66.560077179611</v>
      </c>
      <c r="CP33" s="36">
        <f t="shared" si="140"/>
        <v>928701111.81370413</v>
      </c>
      <c r="CQ33" s="40">
        <f t="shared" si="141"/>
        <v>53.163089917366243</v>
      </c>
      <c r="CR33" s="152"/>
      <c r="CS33" s="161" t="s">
        <v>30</v>
      </c>
      <c r="CT33" s="38">
        <f t="shared" si="142"/>
        <v>650200268.71080291</v>
      </c>
      <c r="CU33" s="36">
        <f t="shared" si="143"/>
        <v>928701111.81370413</v>
      </c>
      <c r="CV33" s="37">
        <f t="shared" si="144"/>
        <v>1578901380.524507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f>+'JUL-SEP 2024'!D34+'OCT-DEC 2024'!D34+'JAN-MAR 2025'!D34+'APR-JUN 2025'!D34</f>
        <v>6255560.96</v>
      </c>
      <c r="E34" s="39">
        <f t="shared" si="76"/>
        <v>14.108523787687577</v>
      </c>
      <c r="F34" s="36">
        <f>+'JUL-SEP 2024'!F34+'OCT-DEC 2024'!F34+'JAN-MAR 2025'!F34+'APR-JUN 2025'!F34</f>
        <v>4090239.76</v>
      </c>
      <c r="G34" s="39">
        <f t="shared" si="77"/>
        <v>34.989818132046743</v>
      </c>
      <c r="H34" s="36">
        <f t="shared" si="78"/>
        <v>10345800.719999999</v>
      </c>
      <c r="I34" s="202">
        <f t="shared" si="79"/>
        <v>18.465188431611249</v>
      </c>
      <c r="J34" s="38">
        <f>+'JUL-SEP 2024'!J34+'OCT-DEC 2024'!J34+'JAN-MAR 2025'!J34+'APR-JUN 2025'!J34</f>
        <v>7314922.9499999993</v>
      </c>
      <c r="K34" s="39">
        <f t="shared" si="80"/>
        <v>5.1717398819142932</v>
      </c>
      <c r="L34" s="36">
        <f>+'JUL-SEP 2024'!L34+'OCT-DEC 2024'!L34+'JAN-MAR 2025'!L34+'APR-JUN 2025'!L34</f>
        <v>16625542.220000001</v>
      </c>
      <c r="M34" s="39">
        <f t="shared" si="81"/>
        <v>14.519972035227578</v>
      </c>
      <c r="N34" s="36">
        <f t="shared" si="82"/>
        <v>23940465.170000002</v>
      </c>
      <c r="O34" s="40">
        <f t="shared" si="83"/>
        <v>9.3538827427915194</v>
      </c>
      <c r="P34" s="116">
        <f t="shared" si="84"/>
        <v>13570483.91</v>
      </c>
      <c r="Q34" s="117">
        <f t="shared" si="85"/>
        <v>20715781.98</v>
      </c>
      <c r="R34" s="118">
        <f t="shared" si="86"/>
        <v>34286265.890000001</v>
      </c>
      <c r="S34" s="32"/>
      <c r="T34" s="38">
        <f>+'JUL-SEP 2024'!T34+'OCT-DEC 2024'!T34+'JAN-MAR 2025'!T34+'APR-JUN 2025'!T34</f>
        <v>15751107.016365677</v>
      </c>
      <c r="U34" s="39">
        <f t="shared" si="87"/>
        <v>24.412675435546817</v>
      </c>
      <c r="V34" s="36">
        <f>+'JUL-SEP 2024'!V34+'OCT-DEC 2024'!V34+'JAN-MAR 2025'!V34+'APR-JUN 2025'!V34</f>
        <v>12714798.415809844</v>
      </c>
      <c r="W34" s="39">
        <f t="shared" si="88"/>
        <v>55.424631401002777</v>
      </c>
      <c r="X34" s="36">
        <f t="shared" si="89"/>
        <v>28465905.432175521</v>
      </c>
      <c r="Y34" s="40">
        <f t="shared" si="90"/>
        <v>32.547007213709804</v>
      </c>
      <c r="Z34" s="243">
        <f>+'OCT-DEC 2024'!Z34+'JUL-SEP 2024'!Z34+'JAN-MAR 2025'!Z34+'APR-JUN 2025'!Z34</f>
        <v>24014051.990608823</v>
      </c>
      <c r="AA34" s="39">
        <f t="shared" si="91"/>
        <v>6.5548478010459847</v>
      </c>
      <c r="AB34" s="36">
        <f>+'OCT-DEC 2024'!AB34+'JUL-SEP 2024'!AB34+'JAN-MAR 2025'!AB34+'APR-JUN 2025'!AB34</f>
        <v>17891847.927264843</v>
      </c>
      <c r="AC34" s="39">
        <f t="shared" si="92"/>
        <v>10.360146061967335</v>
      </c>
      <c r="AD34" s="36">
        <f t="shared" si="93"/>
        <v>41905899.917873666</v>
      </c>
      <c r="AE34" s="40">
        <f t="shared" si="94"/>
        <v>7.7739649129797783</v>
      </c>
      <c r="AF34" s="116">
        <f t="shared" si="95"/>
        <v>39765159.006974503</v>
      </c>
      <c r="AG34" s="117">
        <f t="shared" si="96"/>
        <v>30606646.343074687</v>
      </c>
      <c r="AH34" s="118">
        <f t="shared" si="97"/>
        <v>70371805.350049198</v>
      </c>
      <c r="AI34" s="32"/>
      <c r="AJ34" s="35">
        <f>+'OCT-DEC 2024'!AJ34+'JUL-SEP 2024'!AJ34+'JAN-MAR 2025'!AJ34+'APR-JUN 2025'!AJ34</f>
        <v>4510289.4321028329</v>
      </c>
      <c r="AK34" s="39">
        <f t="shared" si="98"/>
        <v>23.608147858668151</v>
      </c>
      <c r="AL34" s="36">
        <f>+'OCT-DEC 2024'!AL34+'JUL-SEP 2024'!AL34+'JAN-MAR 2025'!AL34+'APR-JUN 2025'!AL34</f>
        <v>7089249.4621201269</v>
      </c>
      <c r="AM34" s="39">
        <f t="shared" si="99"/>
        <v>63.825137181134274</v>
      </c>
      <c r="AN34" s="36">
        <f t="shared" si="100"/>
        <v>11599538.89422296</v>
      </c>
      <c r="AO34" s="40">
        <f t="shared" si="101"/>
        <v>38.393686285372283</v>
      </c>
      <c r="AP34" s="36">
        <f>+'OCT-DEC 2024'!AP34+'JUL-SEP 2024'!AP34+'JAN-MAR 2025'!AP34+'APR-JUN 2025'!AP34</f>
        <v>3043755.0932882372</v>
      </c>
      <c r="AQ34" s="39">
        <f t="shared" si="102"/>
        <v>4.6669545568386006</v>
      </c>
      <c r="AR34" s="36">
        <f>+'OCT-DEC 2024'!AR34+'JUL-SEP 2024'!AR34+'JAN-MAR 2025'!AR34+'APR-JUN 2025'!AR34</f>
        <v>8089243.2448763102</v>
      </c>
      <c r="AS34" s="39">
        <f t="shared" si="103"/>
        <v>14.404436135325884</v>
      </c>
      <c r="AT34" s="36">
        <f t="shared" si="104"/>
        <v>11132998.338164547</v>
      </c>
      <c r="AU34" s="40">
        <f t="shared" si="105"/>
        <v>9.1722244094773462</v>
      </c>
      <c r="AV34" s="116">
        <f t="shared" si="106"/>
        <v>7554044.5253910702</v>
      </c>
      <c r="AW34" s="117">
        <f t="shared" si="107"/>
        <v>15178492.706996437</v>
      </c>
      <c r="AX34" s="118">
        <f t="shared" si="108"/>
        <v>22732537.232387505</v>
      </c>
      <c r="AY34" s="32"/>
      <c r="AZ34" s="35">
        <f>+'OCT-DEC 2024'!AZ34+'JUL-SEP 2024'!AZ34+'JAN-MAR 2025'!AZ34+'APR-JUN 2025'!AZ34</f>
        <v>24815782.996297132</v>
      </c>
      <c r="BA34" s="39">
        <f t="shared" si="109"/>
        <v>33.140397369063862</v>
      </c>
      <c r="BB34" s="36">
        <f>+'OCT-DEC 2024'!BB34+'JUL-SEP 2024'!BB34+'JAN-MAR 2025'!BB34+'APR-JUN 2025'!BB34</f>
        <v>15242633.375446949</v>
      </c>
      <c r="BC34" s="39">
        <f t="shared" si="110"/>
        <v>63.627795059017323</v>
      </c>
      <c r="BD34" s="36">
        <f t="shared" si="111"/>
        <v>40058416.371744081</v>
      </c>
      <c r="BE34" s="40">
        <f t="shared" si="112"/>
        <v>40.529900706664712</v>
      </c>
      <c r="BF34" s="38">
        <f>+'OCT-DEC 2024'!BF34+'JUL-SEP 2024'!BF34+'JAN-MAR 2025'!BF34+'APR-JUN 2025'!BF34</f>
        <v>29013678.974136122</v>
      </c>
      <c r="BG34" s="39">
        <f t="shared" si="113"/>
        <v>6.9304585711426041</v>
      </c>
      <c r="BH34" s="36">
        <f>+'OCT-DEC 2024'!BH34+'JUL-SEP 2024'!BH34+'JAN-MAR 2025'!BH34+'APR-JUN 2025'!BH34</f>
        <v>25850109.740354516</v>
      </c>
      <c r="BI34" s="39">
        <f t="shared" si="114"/>
        <v>13.00926410085542</v>
      </c>
      <c r="BJ34" s="36">
        <f t="shared" si="115"/>
        <v>54863788.714490637</v>
      </c>
      <c r="BK34" s="40">
        <f t="shared" si="116"/>
        <v>8.8870476442268771</v>
      </c>
      <c r="BL34" s="116">
        <f t="shared" si="117"/>
        <v>53829461.97043325</v>
      </c>
      <c r="BM34" s="117">
        <f t="shared" si="118"/>
        <v>41092743.115801468</v>
      </c>
      <c r="BN34" s="118">
        <f t="shared" si="119"/>
        <v>94922205.086234719</v>
      </c>
      <c r="BO34" s="32"/>
      <c r="BP34" s="35">
        <f>+'OCT-DEC 2024'!BP34+'JUL-SEP 2024'!BP34+'JAN-MAR 2025'!BP34+'APR-JUN 2025'!BP34</f>
        <v>9472254.2121249102</v>
      </c>
      <c r="BQ34" s="39">
        <f t="shared" si="120"/>
        <v>18.938031617436657</v>
      </c>
      <c r="BR34" s="36">
        <f>+'OCT-DEC 2024'!BR34+'JUL-SEP 2024'!BR34+'JAN-MAR 2025'!BR34+'APR-JUN 2025'!BR34</f>
        <v>5009441.845884311</v>
      </c>
      <c r="BS34" s="39">
        <f t="shared" si="121"/>
        <v>54.580379881286007</v>
      </c>
      <c r="BT34" s="36">
        <f t="shared" si="122"/>
        <v>14481696.058009222</v>
      </c>
      <c r="BU34" s="40">
        <f t="shared" si="123"/>
        <v>24.46430801485462</v>
      </c>
      <c r="BV34" s="38">
        <f>+'OCT-DEC 2024'!BV34+'JUL-SEP 2024'!BV34+'JAN-MAR 2025'!BV34+'APR-JUN 2025'!BV34</f>
        <v>8333053.4235439273</v>
      </c>
      <c r="BW34" s="39">
        <f t="shared" si="124"/>
        <v>6.5847913263879319</v>
      </c>
      <c r="BX34" s="36">
        <f>+'OCT-DEC 2024'!BX34+'JUL-SEP 2024'!BX34+'JAN-MAR 2025'!BX34+'APR-JUN 2025'!BX34</f>
        <v>13870709.839927595</v>
      </c>
      <c r="BY34" s="39">
        <f t="shared" si="125"/>
        <v>16.012899525557099</v>
      </c>
      <c r="BZ34" s="36">
        <f t="shared" si="126"/>
        <v>22203763.263471521</v>
      </c>
      <c r="CA34" s="40">
        <f t="shared" si="127"/>
        <v>10.415886161215056</v>
      </c>
      <c r="CB34" s="116">
        <f t="shared" si="128"/>
        <v>17805307.635668837</v>
      </c>
      <c r="CC34" s="117">
        <f t="shared" si="129"/>
        <v>18880151.685811907</v>
      </c>
      <c r="CD34" s="118">
        <f t="shared" si="130"/>
        <v>36685459.321480744</v>
      </c>
      <c r="CE34" s="32"/>
      <c r="CF34" s="38">
        <f t="shared" si="145"/>
        <v>60804994.61689055</v>
      </c>
      <c r="CG34" s="39">
        <f t="shared" si="131"/>
        <v>24.046735688603594</v>
      </c>
      <c r="CH34" s="36">
        <f t="shared" si="132"/>
        <v>44146362.85926123</v>
      </c>
      <c r="CI34" s="39">
        <f t="shared" si="133"/>
        <v>55.972277972274973</v>
      </c>
      <c r="CJ34" s="36">
        <f t="shared" si="134"/>
        <v>104951357.47615178</v>
      </c>
      <c r="CK34" s="40">
        <f t="shared" si="135"/>
        <v>31.637242914799696</v>
      </c>
      <c r="CL34" s="38">
        <f t="shared" si="136"/>
        <v>71719462.431577101</v>
      </c>
      <c r="CM34" s="39">
        <f t="shared" si="137"/>
        <v>6.4138011127792627</v>
      </c>
      <c r="CN34" s="36">
        <f t="shared" si="138"/>
        <v>82327452.97242327</v>
      </c>
      <c r="CO34" s="39">
        <f t="shared" si="139"/>
        <v>13.095172944853774</v>
      </c>
      <c r="CP34" s="36">
        <f t="shared" si="140"/>
        <v>154046915.40400037</v>
      </c>
      <c r="CQ34" s="40">
        <f t="shared" si="141"/>
        <v>8.8183484556424272</v>
      </c>
      <c r="CR34" s="152"/>
      <c r="CS34" s="161" t="s">
        <v>31</v>
      </c>
      <c r="CT34" s="38">
        <f t="shared" si="142"/>
        <v>104951357.47615178</v>
      </c>
      <c r="CU34" s="36">
        <f t="shared" si="143"/>
        <v>154046915.40400037</v>
      </c>
      <c r="CV34" s="37">
        <f t="shared" si="144"/>
        <v>258998272.88015217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f>+'JUL-SEP 2024'!D35+'OCT-DEC 2024'!D35+'JAN-MAR 2025'!D35+'APR-JUN 2025'!D35</f>
        <v>4179290.94</v>
      </c>
      <c r="E35" s="39">
        <f t="shared" si="76"/>
        <v>9.4257934691531133</v>
      </c>
      <c r="F35" s="36">
        <f>+'JUL-SEP 2024'!F35+'OCT-DEC 2024'!F35+'JAN-MAR 2025'!F35+'APR-JUN 2025'!F35</f>
        <v>2946971.79</v>
      </c>
      <c r="G35" s="39">
        <f t="shared" si="77"/>
        <v>25.209770825848175</v>
      </c>
      <c r="H35" s="36">
        <f t="shared" si="78"/>
        <v>7126262.7300000004</v>
      </c>
      <c r="I35" s="202">
        <f t="shared" si="79"/>
        <v>12.71895599808329</v>
      </c>
      <c r="J35" s="38">
        <f>+'JUL-SEP 2024'!J35+'OCT-DEC 2024'!J35+'JAN-MAR 2025'!J35+'APR-JUN 2025'!J35</f>
        <v>13417275.309999999</v>
      </c>
      <c r="K35" s="39">
        <f t="shared" si="80"/>
        <v>9.486177544406118</v>
      </c>
      <c r="L35" s="36">
        <f>+'JUL-SEP 2024'!L35+'OCT-DEC 2024'!L35+'JAN-MAR 2025'!L35+'APR-JUN 2025'!L35</f>
        <v>15402511.02</v>
      </c>
      <c r="M35" s="39">
        <f t="shared" si="81"/>
        <v>13.45183371003972</v>
      </c>
      <c r="N35" s="36">
        <f t="shared" si="82"/>
        <v>28819786.329999998</v>
      </c>
      <c r="O35" s="40">
        <f t="shared" si="83"/>
        <v>11.26030342722559</v>
      </c>
      <c r="P35" s="116">
        <f t="shared" si="84"/>
        <v>17596566.25</v>
      </c>
      <c r="Q35" s="117">
        <f t="shared" si="85"/>
        <v>18349482.809999999</v>
      </c>
      <c r="R35" s="118">
        <f t="shared" si="86"/>
        <v>35946049.060000002</v>
      </c>
      <c r="S35" s="32"/>
      <c r="T35" s="38">
        <f>+'JUL-SEP 2024'!T35+'OCT-DEC 2024'!T35+'JAN-MAR 2025'!T35+'APR-JUN 2025'!T35</f>
        <v>5567626.9515406014</v>
      </c>
      <c r="U35" s="39">
        <f t="shared" si="87"/>
        <v>8.6292772674923537</v>
      </c>
      <c r="V35" s="36">
        <f>+'JUL-SEP 2024'!V35+'OCT-DEC 2024'!V35+'JAN-MAR 2025'!V35+'APR-JUN 2025'!V35</f>
        <v>4767480.6379842302</v>
      </c>
      <c r="W35" s="39">
        <f t="shared" si="88"/>
        <v>20.781757478996848</v>
      </c>
      <c r="X35" s="36">
        <f t="shared" si="89"/>
        <v>10335107.589524832</v>
      </c>
      <c r="Y35" s="40">
        <f t="shared" si="90"/>
        <v>11.816831966655764</v>
      </c>
      <c r="Z35" s="243">
        <f>+'OCT-DEC 2024'!Z35+'JUL-SEP 2024'!Z35+'JAN-MAR 2025'!Z35+'APR-JUN 2025'!Z35</f>
        <v>25361792.459918663</v>
      </c>
      <c r="AA35" s="39">
        <f t="shared" si="91"/>
        <v>6.9227254776284743</v>
      </c>
      <c r="AB35" s="36">
        <f>+'OCT-DEC 2024'!AB35+'JUL-SEP 2024'!AB35+'JAN-MAR 2025'!AB35+'APR-JUN 2025'!AB35</f>
        <v>19286721.653296798</v>
      </c>
      <c r="AC35" s="39">
        <f t="shared" si="92"/>
        <v>11.167837676519349</v>
      </c>
      <c r="AD35" s="36">
        <f t="shared" si="93"/>
        <v>44648514.113215461</v>
      </c>
      <c r="AE35" s="40">
        <f t="shared" si="94"/>
        <v>8.2827473652409598</v>
      </c>
      <c r="AF35" s="116">
        <f t="shared" si="95"/>
        <v>30929419.411459263</v>
      </c>
      <c r="AG35" s="117">
        <f t="shared" si="96"/>
        <v>24054202.29128103</v>
      </c>
      <c r="AH35" s="118">
        <f t="shared" si="97"/>
        <v>54983621.702740297</v>
      </c>
      <c r="AI35" s="32"/>
      <c r="AJ35" s="35">
        <f>+'OCT-DEC 2024'!AJ35+'JUL-SEP 2024'!AJ35+'JAN-MAR 2025'!AJ35+'APR-JUN 2025'!AJ35</f>
        <v>1714737.0159103414</v>
      </c>
      <c r="AK35" s="39">
        <f t="shared" si="98"/>
        <v>8.9754251073570064</v>
      </c>
      <c r="AL35" s="36">
        <f>+'OCT-DEC 2024'!AL35+'JUL-SEP 2024'!AL35+'JAN-MAR 2025'!AL35+'APR-JUN 2025'!AL35</f>
        <v>2357018.020503148</v>
      </c>
      <c r="AM35" s="39">
        <f t="shared" si="99"/>
        <v>21.220440795721263</v>
      </c>
      <c r="AN35" s="36">
        <f t="shared" si="100"/>
        <v>4071755.0364134894</v>
      </c>
      <c r="AO35" s="40">
        <f t="shared" si="101"/>
        <v>13.477232752484896</v>
      </c>
      <c r="AP35" s="36">
        <f>+'OCT-DEC 2024'!AP35+'JUL-SEP 2024'!AP35+'JAN-MAR 2025'!AP35+'APR-JUN 2025'!AP35</f>
        <v>5604934.2112104548</v>
      </c>
      <c r="AQ35" s="39">
        <f t="shared" si="102"/>
        <v>8.5939809400138536</v>
      </c>
      <c r="AR35" s="36">
        <f>+'OCT-DEC 2024'!AR35+'JUL-SEP 2024'!AR35+'JAN-MAR 2025'!AR35+'APR-JUN 2025'!AR35</f>
        <v>5565961.7268778831</v>
      </c>
      <c r="AS35" s="39">
        <f t="shared" si="103"/>
        <v>9.9112534756898096</v>
      </c>
      <c r="AT35" s="36">
        <f t="shared" si="104"/>
        <v>11170895.938088339</v>
      </c>
      <c r="AU35" s="40">
        <f t="shared" si="105"/>
        <v>9.2034473810904824</v>
      </c>
      <c r="AV35" s="116">
        <f t="shared" si="106"/>
        <v>7319671.2271207962</v>
      </c>
      <c r="AW35" s="117">
        <f t="shared" si="107"/>
        <v>7922979.7473810315</v>
      </c>
      <c r="AX35" s="118">
        <f t="shared" si="108"/>
        <v>15242650.974501828</v>
      </c>
      <c r="AY35" s="32"/>
      <c r="AZ35" s="35">
        <f>+'OCT-DEC 2024'!AZ35+'JUL-SEP 2024'!AZ35+'JAN-MAR 2025'!AZ35+'APR-JUN 2025'!AZ35</f>
        <v>10076954.46852826</v>
      </c>
      <c r="BA35" s="39">
        <f t="shared" si="109"/>
        <v>13.457333802718253</v>
      </c>
      <c r="BB35" s="36">
        <f>+'OCT-DEC 2024'!BB35+'JUL-SEP 2024'!BB35+'JAN-MAR 2025'!BB35+'APR-JUN 2025'!BB35</f>
        <v>5729972.100188368</v>
      </c>
      <c r="BC35" s="39">
        <f t="shared" si="110"/>
        <v>23.918799429497007</v>
      </c>
      <c r="BD35" s="36">
        <f t="shared" si="111"/>
        <v>15806926.568716627</v>
      </c>
      <c r="BE35" s="40">
        <f t="shared" si="112"/>
        <v>15.992972821549714</v>
      </c>
      <c r="BF35" s="38">
        <f>+'OCT-DEC 2024'!BF35+'JUL-SEP 2024'!BF35+'JAN-MAR 2025'!BF35+'APR-JUN 2025'!BF35</f>
        <v>30764695.16936766</v>
      </c>
      <c r="BG35" s="39">
        <f t="shared" si="113"/>
        <v>7.3487214604945486</v>
      </c>
      <c r="BH35" s="36">
        <f>+'OCT-DEC 2024'!BH35+'JUL-SEP 2024'!BH35+'JAN-MAR 2025'!BH35+'APR-JUN 2025'!BH35</f>
        <v>28279271.545350164</v>
      </c>
      <c r="BI35" s="39">
        <f t="shared" si="114"/>
        <v>14.231758232691382</v>
      </c>
      <c r="BJ35" s="36">
        <f t="shared" si="115"/>
        <v>59043966.71471782</v>
      </c>
      <c r="BK35" s="40">
        <f t="shared" si="116"/>
        <v>9.5641689644968366</v>
      </c>
      <c r="BL35" s="116">
        <f t="shared" si="117"/>
        <v>40841649.637895919</v>
      </c>
      <c r="BM35" s="117">
        <f t="shared" si="118"/>
        <v>34009243.645538531</v>
      </c>
      <c r="BN35" s="118">
        <f t="shared" si="119"/>
        <v>74850893.283434451</v>
      </c>
      <c r="BO35" s="32"/>
      <c r="BP35" s="35">
        <f>+'OCT-DEC 2024'!BP35+'JUL-SEP 2024'!BP35+'JAN-MAR 2025'!BP35+'APR-JUN 2025'!BP35</f>
        <v>3523076.6894389936</v>
      </c>
      <c r="BQ35" s="39">
        <f t="shared" si="120"/>
        <v>7.0437444182869333</v>
      </c>
      <c r="BR35" s="36">
        <f>+'OCT-DEC 2024'!BR35+'JUL-SEP 2024'!BR35+'JAN-MAR 2025'!BR35+'APR-JUN 2025'!BR35</f>
        <v>2371397.7285278388</v>
      </c>
      <c r="BS35" s="39">
        <f t="shared" si="121"/>
        <v>25.837566909576481</v>
      </c>
      <c r="BT35" s="36">
        <f t="shared" si="122"/>
        <v>5894474.4179668324</v>
      </c>
      <c r="BU35" s="40">
        <f t="shared" si="123"/>
        <v>9.9576898430393559</v>
      </c>
      <c r="BV35" s="38">
        <f>+'OCT-DEC 2024'!BV35+'JUL-SEP 2024'!BV35+'JAN-MAR 2025'!BV35+'APR-JUN 2025'!BV35</f>
        <v>10993245.813324466</v>
      </c>
      <c r="BW35" s="39">
        <f t="shared" si="124"/>
        <v>8.6868793467597527</v>
      </c>
      <c r="BX35" s="36">
        <f>+'OCT-DEC 2024'!BX35+'JUL-SEP 2024'!BX35+'JAN-MAR 2025'!BX35+'APR-JUN 2025'!BX35</f>
        <v>10801242.797365263</v>
      </c>
      <c r="BY35" s="39">
        <f t="shared" si="125"/>
        <v>12.469384599732935</v>
      </c>
      <c r="BZ35" s="36">
        <f t="shared" si="126"/>
        <v>21794488.610689729</v>
      </c>
      <c r="CA35" s="40">
        <f t="shared" si="127"/>
        <v>10.223893563317962</v>
      </c>
      <c r="CB35" s="116">
        <f t="shared" si="128"/>
        <v>14516322.502763459</v>
      </c>
      <c r="CC35" s="117">
        <f t="shared" si="129"/>
        <v>13172640.525893101</v>
      </c>
      <c r="CD35" s="118">
        <f t="shared" si="130"/>
        <v>27688963.028656561</v>
      </c>
      <c r="CE35" s="32"/>
      <c r="CF35" s="38">
        <f t="shared" si="145"/>
        <v>25061686.065418199</v>
      </c>
      <c r="CG35" s="39">
        <f t="shared" si="131"/>
        <v>9.9112210193085879</v>
      </c>
      <c r="CH35" s="36">
        <f t="shared" si="132"/>
        <v>18172840.277203586</v>
      </c>
      <c r="CI35" s="39">
        <f t="shared" si="133"/>
        <v>23.040975556336367</v>
      </c>
      <c r="CJ35" s="36">
        <f t="shared" si="134"/>
        <v>43234526.342621788</v>
      </c>
      <c r="CK35" s="40">
        <f t="shared" si="135"/>
        <v>13.032906339669246</v>
      </c>
      <c r="CL35" s="38">
        <f t="shared" si="136"/>
        <v>86141942.963821247</v>
      </c>
      <c r="CM35" s="39">
        <f t="shared" si="137"/>
        <v>7.7035893871266303</v>
      </c>
      <c r="CN35" s="36">
        <f t="shared" si="138"/>
        <v>79335708.742890105</v>
      </c>
      <c r="CO35" s="39">
        <f t="shared" si="139"/>
        <v>12.619299992660924</v>
      </c>
      <c r="CP35" s="36">
        <f t="shared" si="140"/>
        <v>165477651.70671135</v>
      </c>
      <c r="CQ35" s="40">
        <f t="shared" si="141"/>
        <v>9.4726959676163638</v>
      </c>
      <c r="CR35" s="152"/>
      <c r="CS35" s="161" t="s">
        <v>32</v>
      </c>
      <c r="CT35" s="38">
        <f t="shared" si="142"/>
        <v>43234526.342621788</v>
      </c>
      <c r="CU35" s="36">
        <f t="shared" si="143"/>
        <v>165477651.70671135</v>
      </c>
      <c r="CV35" s="37">
        <f t="shared" si="144"/>
        <v>208712178.04933316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f>+'JUL-SEP 2024'!D36+'OCT-DEC 2024'!D36+'JAN-MAR 2025'!D36+'APR-JUN 2025'!D36</f>
        <v>6049226.4900000002</v>
      </c>
      <c r="E36" s="39">
        <f t="shared" si="76"/>
        <v>13.643165877049473</v>
      </c>
      <c r="F36" s="36">
        <f>+'JUL-SEP 2024'!F36+'OCT-DEC 2024'!F36+'JAN-MAR 2025'!F36+'APR-JUN 2025'!F36</f>
        <v>87951.22</v>
      </c>
      <c r="G36" s="39">
        <f t="shared" si="77"/>
        <v>0.75237574637718352</v>
      </c>
      <c r="H36" s="36">
        <f t="shared" si="78"/>
        <v>6137177.71</v>
      </c>
      <c r="I36" s="202">
        <f t="shared" si="79"/>
        <v>10.953636738272147</v>
      </c>
      <c r="J36" s="38">
        <f>+'JUL-SEP 2024'!J36+'OCT-DEC 2024'!J36+'JAN-MAR 2025'!J36+'APR-JUN 2025'!J36</f>
        <v>0</v>
      </c>
      <c r="K36" s="39">
        <f t="shared" si="80"/>
        <v>0</v>
      </c>
      <c r="L36" s="36">
        <f>+'JUL-SEP 2024'!L36+'OCT-DEC 2024'!L36+'JAN-MAR 2025'!L36+'APR-JUN 2025'!L36</f>
        <v>0</v>
      </c>
      <c r="M36" s="39">
        <f t="shared" si="81"/>
        <v>0</v>
      </c>
      <c r="N36" s="36">
        <f t="shared" si="82"/>
        <v>0</v>
      </c>
      <c r="O36" s="40">
        <f t="shared" si="83"/>
        <v>0</v>
      </c>
      <c r="P36" s="116">
        <f t="shared" si="84"/>
        <v>6049226.4900000002</v>
      </c>
      <c r="Q36" s="117">
        <f t="shared" si="85"/>
        <v>87951.22</v>
      </c>
      <c r="R36" s="118">
        <f t="shared" si="86"/>
        <v>6137177.71</v>
      </c>
      <c r="S36" s="32"/>
      <c r="T36" s="38">
        <f>+'JUL-SEP 2024'!T36+'OCT-DEC 2024'!T36+'JAN-MAR 2025'!T36+'APR-JUN 2025'!T36</f>
        <v>2204896.6677488103</v>
      </c>
      <c r="U36" s="39">
        <f t="shared" si="87"/>
        <v>3.4173741986987181</v>
      </c>
      <c r="V36" s="36">
        <f>+'JUL-SEP 2024'!V36+'OCT-DEC 2024'!V36+'JAN-MAR 2025'!V36+'APR-JUN 2025'!V36</f>
        <v>149674.89678778718</v>
      </c>
      <c r="W36" s="39">
        <f t="shared" si="88"/>
        <v>0.65244258801077204</v>
      </c>
      <c r="X36" s="36">
        <f t="shared" si="89"/>
        <v>2354571.5645365976</v>
      </c>
      <c r="Y36" s="40">
        <f t="shared" si="90"/>
        <v>2.692141933751651</v>
      </c>
      <c r="Z36" s="243">
        <f>+'OCT-DEC 2024'!Z36+'JUL-SEP 2024'!Z36+'JAN-MAR 2025'!Z36+'APR-JUN 2025'!Z36</f>
        <v>7197.9686312990043</v>
      </c>
      <c r="AA36" s="39">
        <f t="shared" si="91"/>
        <v>1.9647491757459157E-3</v>
      </c>
      <c r="AB36" s="36">
        <f>+'OCT-DEC 2024'!AB36+'JUL-SEP 2024'!AB36+'JAN-MAR 2025'!AB36+'APR-JUN 2025'!AB36</f>
        <v>0</v>
      </c>
      <c r="AC36" s="39">
        <f t="shared" si="92"/>
        <v>0</v>
      </c>
      <c r="AD36" s="36">
        <f t="shared" si="93"/>
        <v>7197.9686312990043</v>
      </c>
      <c r="AE36" s="40">
        <f t="shared" si="94"/>
        <v>1.3352954045638074E-3</v>
      </c>
      <c r="AF36" s="116">
        <f t="shared" si="95"/>
        <v>2212094.6363801095</v>
      </c>
      <c r="AG36" s="117">
        <f t="shared" si="96"/>
        <v>149674.89678778718</v>
      </c>
      <c r="AH36" s="118">
        <f t="shared" si="97"/>
        <v>2361769.5331678968</v>
      </c>
      <c r="AI36" s="32"/>
      <c r="AJ36" s="35">
        <f>+'OCT-DEC 2024'!AJ36+'JUL-SEP 2024'!AJ36+'JAN-MAR 2025'!AJ36+'APR-JUN 2025'!AJ36</f>
        <v>2263422.5607098225</v>
      </c>
      <c r="AK36" s="39">
        <f t="shared" si="98"/>
        <v>11.847402541297592</v>
      </c>
      <c r="AL36" s="36">
        <f>+'OCT-DEC 2024'!AL36+'JUL-SEP 2024'!AL36+'JAN-MAR 2025'!AL36+'APR-JUN 2025'!AL36</f>
        <v>0</v>
      </c>
      <c r="AM36" s="39">
        <f t="shared" si="99"/>
        <v>0</v>
      </c>
      <c r="AN36" s="36">
        <f t="shared" si="100"/>
        <v>2263422.5607098225</v>
      </c>
      <c r="AO36" s="40">
        <f t="shared" si="101"/>
        <v>7.4917750196438595</v>
      </c>
      <c r="AP36" s="36">
        <f>+'OCT-DEC 2024'!AP36+'JUL-SEP 2024'!AP36+'JAN-MAR 2025'!AP36+'APR-JUN 2025'!AP36</f>
        <v>0</v>
      </c>
      <c r="AQ36" s="39">
        <f t="shared" si="102"/>
        <v>0</v>
      </c>
      <c r="AR36" s="36">
        <f>+'OCT-DEC 2024'!AR36+'JUL-SEP 2024'!AR36+'JAN-MAR 2025'!AR36+'APR-JUN 2025'!AR36</f>
        <v>0</v>
      </c>
      <c r="AS36" s="39">
        <f t="shared" si="103"/>
        <v>0</v>
      </c>
      <c r="AT36" s="36">
        <f t="shared" si="104"/>
        <v>0</v>
      </c>
      <c r="AU36" s="40">
        <f t="shared" si="105"/>
        <v>0</v>
      </c>
      <c r="AV36" s="116">
        <f t="shared" si="106"/>
        <v>2263422.5607098225</v>
      </c>
      <c r="AW36" s="117">
        <f t="shared" si="107"/>
        <v>0</v>
      </c>
      <c r="AX36" s="118">
        <f t="shared" si="108"/>
        <v>2263422.5607098225</v>
      </c>
      <c r="AY36" s="32"/>
      <c r="AZ36" s="35">
        <f>+'OCT-DEC 2024'!AZ36+'JUL-SEP 2024'!AZ36+'JAN-MAR 2025'!AZ36+'APR-JUN 2025'!AZ36</f>
        <v>2332304.1427706284</v>
      </c>
      <c r="BA36" s="39">
        <f t="shared" si="109"/>
        <v>3.1146906018829132</v>
      </c>
      <c r="BB36" s="36">
        <f>+'OCT-DEC 2024'!BB36+'JUL-SEP 2024'!BB36+'JAN-MAR 2025'!BB36+'APR-JUN 2025'!BB36</f>
        <v>73196.776507022892</v>
      </c>
      <c r="BC36" s="39">
        <f t="shared" si="110"/>
        <v>0.30554756385282289</v>
      </c>
      <c r="BD36" s="36">
        <f t="shared" si="111"/>
        <v>2405500.9192776512</v>
      </c>
      <c r="BE36" s="40">
        <f t="shared" si="112"/>
        <v>2.433813471390335</v>
      </c>
      <c r="BF36" s="38">
        <f>+'OCT-DEC 2024'!BF36+'JUL-SEP 2024'!BF36+'JAN-MAR 2025'!BF36+'APR-JUN 2025'!BF36</f>
        <v>0</v>
      </c>
      <c r="BG36" s="39">
        <f t="shared" si="113"/>
        <v>0</v>
      </c>
      <c r="BH36" s="36">
        <f>+'OCT-DEC 2024'!BH36+'JUL-SEP 2024'!BH36+'JAN-MAR 2025'!BH36+'APR-JUN 2025'!BH36</f>
        <v>0</v>
      </c>
      <c r="BI36" s="39">
        <f t="shared" si="114"/>
        <v>0</v>
      </c>
      <c r="BJ36" s="36">
        <f t="shared" si="115"/>
        <v>0</v>
      </c>
      <c r="BK36" s="40">
        <f t="shared" si="116"/>
        <v>0</v>
      </c>
      <c r="BL36" s="116">
        <f t="shared" si="117"/>
        <v>2332304.1427706284</v>
      </c>
      <c r="BM36" s="117">
        <f t="shared" si="118"/>
        <v>73196.776507022892</v>
      </c>
      <c r="BN36" s="118">
        <f t="shared" si="119"/>
        <v>2405500.9192776512</v>
      </c>
      <c r="BO36" s="32"/>
      <c r="BP36" s="35">
        <f>+'OCT-DEC 2024'!BP36+'JUL-SEP 2024'!BP36+'JAN-MAR 2025'!BP36+'APR-JUN 2025'!BP36</f>
        <v>11890410.142492373</v>
      </c>
      <c r="BQ36" s="39">
        <f t="shared" si="120"/>
        <v>23.772690024996198</v>
      </c>
      <c r="BR36" s="36">
        <f>+'OCT-DEC 2024'!BR36+'JUL-SEP 2024'!BR36+'JAN-MAR 2025'!BR36+'APR-JUN 2025'!BR36</f>
        <v>132098.83120011611</v>
      </c>
      <c r="BS36" s="39">
        <f t="shared" si="121"/>
        <v>1.4392829801387663</v>
      </c>
      <c r="BT36" s="36">
        <f t="shared" si="122"/>
        <v>12022508.973692488</v>
      </c>
      <c r="BU36" s="40">
        <f t="shared" si="123"/>
        <v>20.309938937097076</v>
      </c>
      <c r="BV36" s="38">
        <f>+'OCT-DEC 2024'!BV36+'JUL-SEP 2024'!BV36+'JAN-MAR 2025'!BV36+'APR-JUN 2025'!BV36</f>
        <v>4649.5128731060058</v>
      </c>
      <c r="BW36" s="39">
        <f t="shared" si="124"/>
        <v>3.6740520530272667E-3</v>
      </c>
      <c r="BX36" s="36">
        <f>+'OCT-DEC 2024'!BX36+'JUL-SEP 2024'!BX36+'JAN-MAR 2025'!BX36+'APR-JUN 2025'!BX36</f>
        <v>121134.10929113587</v>
      </c>
      <c r="BY36" s="39">
        <f t="shared" si="125"/>
        <v>0.13984203718350846</v>
      </c>
      <c r="BZ36" s="36">
        <f t="shared" si="126"/>
        <v>125783.62216424188</v>
      </c>
      <c r="CA36" s="40">
        <f t="shared" si="127"/>
        <v>5.9005668267208461E-2</v>
      </c>
      <c r="CB36" s="116">
        <f t="shared" si="128"/>
        <v>11895059.655365478</v>
      </c>
      <c r="CC36" s="117">
        <f t="shared" si="129"/>
        <v>253232.940491252</v>
      </c>
      <c r="CD36" s="118">
        <f t="shared" si="130"/>
        <v>12148292.59585673</v>
      </c>
      <c r="CE36" s="32"/>
      <c r="CF36" s="38">
        <f t="shared" si="145"/>
        <v>24740260.003721636</v>
      </c>
      <c r="CG36" s="39">
        <f t="shared" si="131"/>
        <v>9.7841056795614971</v>
      </c>
      <c r="CH36" s="36">
        <f t="shared" si="132"/>
        <v>442921.72449492617</v>
      </c>
      <c r="CI36" s="39">
        <f t="shared" si="133"/>
        <v>0.56157146994021401</v>
      </c>
      <c r="CJ36" s="36">
        <f t="shared" si="134"/>
        <v>25183181.728216562</v>
      </c>
      <c r="CK36" s="40">
        <f t="shared" si="135"/>
        <v>7.5913876376889515</v>
      </c>
      <c r="CL36" s="38">
        <f t="shared" si="136"/>
        <v>11847.48150440501</v>
      </c>
      <c r="CM36" s="39">
        <f t="shared" si="137"/>
        <v>1.0595086393610275E-3</v>
      </c>
      <c r="CN36" s="36">
        <f t="shared" si="138"/>
        <v>121134.10929113587</v>
      </c>
      <c r="CO36" s="39">
        <f t="shared" si="139"/>
        <v>1.9267839018651371E-2</v>
      </c>
      <c r="CP36" s="36">
        <f t="shared" si="140"/>
        <v>132981.59079554089</v>
      </c>
      <c r="CQ36" s="40">
        <f t="shared" si="141"/>
        <v>7.6124731400514529E-3</v>
      </c>
      <c r="CR36" s="152"/>
      <c r="CS36" s="161" t="s">
        <v>33</v>
      </c>
      <c r="CT36" s="38">
        <f t="shared" si="142"/>
        <v>25183181.728216562</v>
      </c>
      <c r="CU36" s="36">
        <f t="shared" si="143"/>
        <v>132981.59079554089</v>
      </c>
      <c r="CV36" s="37">
        <f t="shared" si="144"/>
        <v>25316163.319012102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f>+'JUL-SEP 2024'!D37+'OCT-DEC 2024'!D37+'JAN-MAR 2025'!D37+'APR-JUN 2025'!D37</f>
        <v>1068934.1800000002</v>
      </c>
      <c r="E37" s="39">
        <f t="shared" si="76"/>
        <v>2.4108282858140861</v>
      </c>
      <c r="F37" s="36">
        <f>+'JUL-SEP 2024'!F37+'OCT-DEC 2024'!F37+'JAN-MAR 2025'!F37+'APR-JUN 2025'!F37</f>
        <v>5307.26</v>
      </c>
      <c r="G37" s="39">
        <f t="shared" si="77"/>
        <v>4.540077674553885E-2</v>
      </c>
      <c r="H37" s="36">
        <f t="shared" si="78"/>
        <v>1074241.4400000002</v>
      </c>
      <c r="I37" s="202">
        <f t="shared" si="79"/>
        <v>1.9173064654434417</v>
      </c>
      <c r="J37" s="38">
        <f>+'JUL-SEP 2024'!J37+'OCT-DEC 2024'!J37+'JAN-MAR 2025'!J37+'APR-JUN 2025'!J37</f>
        <v>0</v>
      </c>
      <c r="K37" s="39">
        <f t="shared" si="80"/>
        <v>0</v>
      </c>
      <c r="L37" s="36">
        <f>+'JUL-SEP 2024'!L37+'OCT-DEC 2024'!L37+'JAN-MAR 2025'!L37+'APR-JUN 2025'!L37</f>
        <v>0</v>
      </c>
      <c r="M37" s="39">
        <f t="shared" si="81"/>
        <v>0</v>
      </c>
      <c r="N37" s="36">
        <f t="shared" si="82"/>
        <v>0</v>
      </c>
      <c r="O37" s="40">
        <f t="shared" si="83"/>
        <v>0</v>
      </c>
      <c r="P37" s="116">
        <f t="shared" si="84"/>
        <v>1068934.1800000002</v>
      </c>
      <c r="Q37" s="117">
        <f t="shared" si="85"/>
        <v>5307.26</v>
      </c>
      <c r="R37" s="118">
        <f t="shared" si="86"/>
        <v>1074241.4400000002</v>
      </c>
      <c r="S37" s="32"/>
      <c r="T37" s="38">
        <f>+'JUL-SEP 2024'!T37+'OCT-DEC 2024'!T37+'JAN-MAR 2025'!T37+'APR-JUN 2025'!T37</f>
        <v>338595.83609141567</v>
      </c>
      <c r="U37" s="39">
        <f t="shared" si="87"/>
        <v>0.52479043166545614</v>
      </c>
      <c r="V37" s="36">
        <f>+'JUL-SEP 2024'!V37+'OCT-DEC 2024'!V37+'JAN-MAR 2025'!V37+'APR-JUN 2025'!V37</f>
        <v>6350.7155372488669</v>
      </c>
      <c r="W37" s="39">
        <f t="shared" si="88"/>
        <v>2.7683181146385537E-2</v>
      </c>
      <c r="X37" s="36">
        <f t="shared" si="89"/>
        <v>344946.55162866454</v>
      </c>
      <c r="Y37" s="40">
        <f t="shared" si="90"/>
        <v>0.39440087127923967</v>
      </c>
      <c r="Z37" s="243">
        <f>+'OCT-DEC 2024'!Z37+'JUL-SEP 2024'!Z37+'JAN-MAR 2025'!Z37+'APR-JUN 2025'!Z37</f>
        <v>9084.0282150384319</v>
      </c>
      <c r="AA37" s="39">
        <f t="shared" si="91"/>
        <v>2.47956581393554E-3</v>
      </c>
      <c r="AB37" s="36">
        <f>+'OCT-DEC 2024'!AB37+'JUL-SEP 2024'!AB37+'JAN-MAR 2025'!AB37+'APR-JUN 2025'!AB37</f>
        <v>20.076925952057252</v>
      </c>
      <c r="AC37" s="39">
        <f t="shared" si="92"/>
        <v>1.1625399801305656E-5</v>
      </c>
      <c r="AD37" s="36">
        <f t="shared" si="93"/>
        <v>9104.1051409904885</v>
      </c>
      <c r="AE37" s="40">
        <f t="shared" si="94"/>
        <v>1.6889028530312504E-3</v>
      </c>
      <c r="AF37" s="116">
        <f t="shared" si="95"/>
        <v>347679.86430645408</v>
      </c>
      <c r="AG37" s="117">
        <f t="shared" si="96"/>
        <v>6370.7924632009244</v>
      </c>
      <c r="AH37" s="118">
        <f t="shared" si="97"/>
        <v>354050.656769655</v>
      </c>
      <c r="AI37" s="32"/>
      <c r="AJ37" s="35">
        <f>+'OCT-DEC 2024'!AJ37+'JUL-SEP 2024'!AJ37+'JAN-MAR 2025'!AJ37+'APR-JUN 2025'!AJ37</f>
        <v>811246.06472069467</v>
      </c>
      <c r="AK37" s="39">
        <f t="shared" si="98"/>
        <v>4.2462944638033093</v>
      </c>
      <c r="AL37" s="36">
        <f>+'OCT-DEC 2024'!AL37+'JUL-SEP 2024'!AL37+'JAN-MAR 2025'!AL37+'APR-JUN 2025'!AL37</f>
        <v>0</v>
      </c>
      <c r="AM37" s="39">
        <f t="shared" si="99"/>
        <v>0</v>
      </c>
      <c r="AN37" s="36">
        <f t="shared" si="100"/>
        <v>811246.06472069467</v>
      </c>
      <c r="AO37" s="40">
        <f t="shared" si="101"/>
        <v>2.6851694014010765</v>
      </c>
      <c r="AP37" s="36">
        <f>+'OCT-DEC 2024'!AP37+'JUL-SEP 2024'!AP37+'JAN-MAR 2025'!AP37+'APR-JUN 2025'!AP37</f>
        <v>0</v>
      </c>
      <c r="AQ37" s="39">
        <f t="shared" si="102"/>
        <v>0</v>
      </c>
      <c r="AR37" s="36">
        <f>+'OCT-DEC 2024'!AR37+'JUL-SEP 2024'!AR37+'JAN-MAR 2025'!AR37+'APR-JUN 2025'!AR37</f>
        <v>0</v>
      </c>
      <c r="AS37" s="39">
        <f t="shared" si="103"/>
        <v>0</v>
      </c>
      <c r="AT37" s="36">
        <f t="shared" si="104"/>
        <v>0</v>
      </c>
      <c r="AU37" s="40">
        <f t="shared" si="105"/>
        <v>0</v>
      </c>
      <c r="AV37" s="116">
        <f t="shared" si="106"/>
        <v>811246.06472069467</v>
      </c>
      <c r="AW37" s="117">
        <f t="shared" si="107"/>
        <v>0</v>
      </c>
      <c r="AX37" s="118">
        <f t="shared" si="108"/>
        <v>811246.06472069467</v>
      </c>
      <c r="AY37" s="32"/>
      <c r="AZ37" s="35">
        <f>+'OCT-DEC 2024'!AZ37+'JUL-SEP 2024'!AZ37+'JAN-MAR 2025'!AZ37+'APR-JUN 2025'!AZ37</f>
        <v>1004133.8059860202</v>
      </c>
      <c r="BA37" s="39">
        <f t="shared" si="109"/>
        <v>1.340976964017321</v>
      </c>
      <c r="BB37" s="36">
        <f>+'OCT-DEC 2024'!BB37+'JUL-SEP 2024'!BB37+'JAN-MAR 2025'!BB37+'APR-JUN 2025'!BB37</f>
        <v>5843.7268476755216</v>
      </c>
      <c r="BC37" s="39">
        <f t="shared" si="110"/>
        <v>2.4393649383689431E-2</v>
      </c>
      <c r="BD37" s="36">
        <f t="shared" si="111"/>
        <v>1009977.5328336958</v>
      </c>
      <c r="BE37" s="40">
        <f t="shared" si="112"/>
        <v>1.0218648870649221</v>
      </c>
      <c r="BF37" s="38">
        <f>+'OCT-DEC 2024'!BF37+'JUL-SEP 2024'!BF37+'JAN-MAR 2025'!BF37+'APR-JUN 2025'!BF37</f>
        <v>0</v>
      </c>
      <c r="BG37" s="39">
        <f t="shared" si="113"/>
        <v>0</v>
      </c>
      <c r="BH37" s="36">
        <f>+'OCT-DEC 2024'!BH37+'JUL-SEP 2024'!BH37+'JAN-MAR 2025'!BH37+'APR-JUN 2025'!BH37</f>
        <v>0</v>
      </c>
      <c r="BI37" s="39">
        <f t="shared" si="114"/>
        <v>0</v>
      </c>
      <c r="BJ37" s="36">
        <f t="shared" si="115"/>
        <v>0</v>
      </c>
      <c r="BK37" s="40">
        <f t="shared" si="116"/>
        <v>0</v>
      </c>
      <c r="BL37" s="116">
        <f t="shared" si="117"/>
        <v>1004133.8059860202</v>
      </c>
      <c r="BM37" s="117">
        <f t="shared" si="118"/>
        <v>5843.7268476755216</v>
      </c>
      <c r="BN37" s="118">
        <f t="shared" si="119"/>
        <v>1009977.5328336958</v>
      </c>
      <c r="BO37" s="32"/>
      <c r="BP37" s="35">
        <f>+'OCT-DEC 2024'!BP37+'JUL-SEP 2024'!BP37+'JAN-MAR 2025'!BP37+'APR-JUN 2025'!BP37</f>
        <v>2498585.2355492278</v>
      </c>
      <c r="BQ37" s="39">
        <f t="shared" si="120"/>
        <v>4.9954620230865601</v>
      </c>
      <c r="BR37" s="36">
        <f>+'OCT-DEC 2024'!BR37+'JUL-SEP 2024'!BR37+'JAN-MAR 2025'!BR37+'APR-JUN 2025'!BR37</f>
        <v>19231.402863047962</v>
      </c>
      <c r="BS37" s="39">
        <f t="shared" si="121"/>
        <v>0.20953577388618519</v>
      </c>
      <c r="BT37" s="36">
        <f t="shared" si="122"/>
        <v>2517816.6384122758</v>
      </c>
      <c r="BU37" s="40">
        <f t="shared" si="123"/>
        <v>4.2534135173329526</v>
      </c>
      <c r="BV37" s="38">
        <f>+'OCT-DEC 2024'!BV37+'JUL-SEP 2024'!BV37+'JAN-MAR 2025'!BV37+'APR-JUN 2025'!BV37</f>
        <v>0</v>
      </c>
      <c r="BW37" s="39">
        <f t="shared" si="124"/>
        <v>0</v>
      </c>
      <c r="BX37" s="36">
        <f>+'OCT-DEC 2024'!BX37+'JUL-SEP 2024'!BX37+'JAN-MAR 2025'!BX37+'APR-JUN 2025'!BX37</f>
        <v>0</v>
      </c>
      <c r="BY37" s="39">
        <f t="shared" si="125"/>
        <v>0</v>
      </c>
      <c r="BZ37" s="36">
        <f t="shared" si="126"/>
        <v>0</v>
      </c>
      <c r="CA37" s="40">
        <f t="shared" si="127"/>
        <v>0</v>
      </c>
      <c r="CB37" s="116">
        <f t="shared" si="128"/>
        <v>2498585.2355492278</v>
      </c>
      <c r="CC37" s="117">
        <f t="shared" si="129"/>
        <v>19231.402863047962</v>
      </c>
      <c r="CD37" s="118">
        <f t="shared" si="130"/>
        <v>2517816.6384122758</v>
      </c>
      <c r="CE37" s="32"/>
      <c r="CF37" s="38">
        <f t="shared" si="145"/>
        <v>5721495.1223473586</v>
      </c>
      <c r="CG37" s="39">
        <f t="shared" si="131"/>
        <v>2.262697033649657</v>
      </c>
      <c r="CH37" s="36">
        <f t="shared" si="132"/>
        <v>36733.105247972351</v>
      </c>
      <c r="CI37" s="39">
        <f t="shared" si="133"/>
        <v>4.6573159022839324E-2</v>
      </c>
      <c r="CJ37" s="36">
        <f t="shared" si="134"/>
        <v>5758228.2275953311</v>
      </c>
      <c r="CK37" s="40">
        <f t="shared" si="135"/>
        <v>1.7357990365840261</v>
      </c>
      <c r="CL37" s="38">
        <f t="shared" si="136"/>
        <v>9084.0282150384319</v>
      </c>
      <c r="CM37" s="39">
        <f t="shared" si="137"/>
        <v>8.1237572478623651E-4</v>
      </c>
      <c r="CN37" s="36">
        <f t="shared" si="138"/>
        <v>20.076925952057252</v>
      </c>
      <c r="CO37" s="39">
        <f t="shared" si="139"/>
        <v>3.1934768786212586E-6</v>
      </c>
      <c r="CP37" s="36">
        <f t="shared" si="140"/>
        <v>9104.1051409904885</v>
      </c>
      <c r="CQ37" s="40">
        <f t="shared" si="141"/>
        <v>5.2116052632089844E-4</v>
      </c>
      <c r="CR37" s="152"/>
      <c r="CS37" s="161" t="s">
        <v>34</v>
      </c>
      <c r="CT37" s="38">
        <f t="shared" si="142"/>
        <v>5758228.2275953311</v>
      </c>
      <c r="CU37" s="36">
        <f t="shared" si="143"/>
        <v>9104.1051409904885</v>
      </c>
      <c r="CV37" s="37">
        <f t="shared" si="144"/>
        <v>5767332.3327363217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f>+'JUL-SEP 2024'!D38+'OCT-DEC 2024'!D38+'JAN-MAR 2025'!D38+'APR-JUN 2025'!D38</f>
        <v>5631702.3200000003</v>
      </c>
      <c r="E38" s="39">
        <f t="shared" si="76"/>
        <v>12.701499778350065</v>
      </c>
      <c r="F38" s="36">
        <f>+'JUL-SEP 2024'!F38+'OCT-DEC 2024'!F38+'JAN-MAR 2025'!F38+'APR-JUN 2025'!F38</f>
        <v>158557.82999999999</v>
      </c>
      <c r="G38" s="39">
        <f t="shared" si="77"/>
        <v>1.3563776112508339</v>
      </c>
      <c r="H38" s="36">
        <f t="shared" si="78"/>
        <v>5790260.1500000004</v>
      </c>
      <c r="I38" s="202">
        <f t="shared" si="79"/>
        <v>10.334458166308043</v>
      </c>
      <c r="J38" s="38">
        <f>+'JUL-SEP 2024'!J38+'OCT-DEC 2024'!J38+'JAN-MAR 2025'!J38+'APR-JUN 2025'!J38</f>
        <v>0</v>
      </c>
      <c r="K38" s="39">
        <f t="shared" si="80"/>
        <v>0</v>
      </c>
      <c r="L38" s="36">
        <f>+'JUL-SEP 2024'!L38+'OCT-DEC 2024'!L38+'JAN-MAR 2025'!L38+'APR-JUN 2025'!L38</f>
        <v>0</v>
      </c>
      <c r="M38" s="39">
        <f t="shared" si="81"/>
        <v>0</v>
      </c>
      <c r="N38" s="36">
        <f t="shared" si="82"/>
        <v>0</v>
      </c>
      <c r="O38" s="40">
        <f t="shared" si="83"/>
        <v>0</v>
      </c>
      <c r="P38" s="116">
        <f t="shared" si="84"/>
        <v>5631702.3200000003</v>
      </c>
      <c r="Q38" s="117">
        <f t="shared" si="85"/>
        <v>158557.82999999999</v>
      </c>
      <c r="R38" s="118">
        <f t="shared" si="86"/>
        <v>5790260.1500000004</v>
      </c>
      <c r="S38" s="32"/>
      <c r="T38" s="38">
        <f>+'JUL-SEP 2024'!T38+'OCT-DEC 2024'!T38+'JAN-MAR 2025'!T38+'APR-JUN 2025'!T38</f>
        <v>1194428.9545701393</v>
      </c>
      <c r="U38" s="39">
        <f t="shared" si="87"/>
        <v>1.851248065830762</v>
      </c>
      <c r="V38" s="36">
        <f>+'JUL-SEP 2024'!V38+'OCT-DEC 2024'!V38+'JAN-MAR 2025'!V38+'APR-JUN 2025'!V38</f>
        <v>67484.342870958455</v>
      </c>
      <c r="W38" s="39">
        <f t="shared" si="88"/>
        <v>0.29416862986290065</v>
      </c>
      <c r="X38" s="36">
        <f t="shared" si="89"/>
        <v>1261913.2974410977</v>
      </c>
      <c r="Y38" s="40">
        <f t="shared" si="90"/>
        <v>1.4428313651484237</v>
      </c>
      <c r="Z38" s="243">
        <f>+'OCT-DEC 2024'!Z38+'JUL-SEP 2024'!Z38+'JAN-MAR 2025'!Z38+'APR-JUN 2025'!Z38</f>
        <v>403.76361481740935</v>
      </c>
      <c r="AA38" s="39">
        <f t="shared" si="91"/>
        <v>1.1021084837174848E-4</v>
      </c>
      <c r="AB38" s="36">
        <f>+'OCT-DEC 2024'!AB38+'JUL-SEP 2024'!AB38+'JAN-MAR 2025'!AB38+'APR-JUN 2025'!AB38</f>
        <v>0</v>
      </c>
      <c r="AC38" s="39">
        <f t="shared" si="92"/>
        <v>0</v>
      </c>
      <c r="AD38" s="36">
        <f t="shared" si="93"/>
        <v>403.76361481740935</v>
      </c>
      <c r="AE38" s="40">
        <f t="shared" si="94"/>
        <v>7.4902201858923574E-5</v>
      </c>
      <c r="AF38" s="116">
        <f t="shared" si="95"/>
        <v>1194832.7181849568</v>
      </c>
      <c r="AG38" s="117">
        <f t="shared" si="96"/>
        <v>67484.342870958455</v>
      </c>
      <c r="AH38" s="118">
        <f t="shared" si="97"/>
        <v>1262317.0610559152</v>
      </c>
      <c r="AI38" s="32"/>
      <c r="AJ38" s="35">
        <f>+'OCT-DEC 2024'!AJ38+'JUL-SEP 2024'!AJ38+'JAN-MAR 2025'!AJ38+'APR-JUN 2025'!AJ38</f>
        <v>2072910.0795736033</v>
      </c>
      <c r="AK38" s="39">
        <f t="shared" si="98"/>
        <v>10.850205600548572</v>
      </c>
      <c r="AL38" s="36">
        <f>+'OCT-DEC 2024'!AL38+'JUL-SEP 2024'!AL38+'JAN-MAR 2025'!AL38+'APR-JUN 2025'!AL38</f>
        <v>0</v>
      </c>
      <c r="AM38" s="39">
        <f t="shared" si="99"/>
        <v>0</v>
      </c>
      <c r="AN38" s="36">
        <f t="shared" si="100"/>
        <v>2072910.0795736033</v>
      </c>
      <c r="AO38" s="40">
        <f t="shared" si="101"/>
        <v>6.8611916403480837</v>
      </c>
      <c r="AP38" s="36">
        <f>+'OCT-DEC 2024'!AP38+'JUL-SEP 2024'!AP38+'JAN-MAR 2025'!AP38+'APR-JUN 2025'!AP38</f>
        <v>0</v>
      </c>
      <c r="AQ38" s="39">
        <f t="shared" si="102"/>
        <v>0</v>
      </c>
      <c r="AR38" s="36">
        <f>+'OCT-DEC 2024'!AR38+'JUL-SEP 2024'!AR38+'JAN-MAR 2025'!AR38+'APR-JUN 2025'!AR38</f>
        <v>0</v>
      </c>
      <c r="AS38" s="39">
        <f t="shared" si="103"/>
        <v>0</v>
      </c>
      <c r="AT38" s="36">
        <f t="shared" si="104"/>
        <v>0</v>
      </c>
      <c r="AU38" s="40">
        <f t="shared" si="105"/>
        <v>0</v>
      </c>
      <c r="AV38" s="116">
        <f t="shared" si="106"/>
        <v>2072910.0795736033</v>
      </c>
      <c r="AW38" s="117">
        <f t="shared" si="107"/>
        <v>0</v>
      </c>
      <c r="AX38" s="118">
        <f t="shared" si="108"/>
        <v>2072910.0795736033</v>
      </c>
      <c r="AY38" s="32"/>
      <c r="AZ38" s="35">
        <f>+'OCT-DEC 2024'!AZ38+'JUL-SEP 2024'!AZ38+'JAN-MAR 2025'!AZ38+'APR-JUN 2025'!AZ38</f>
        <v>1983510.5730538699</v>
      </c>
      <c r="BA38" s="39">
        <f t="shared" si="109"/>
        <v>2.6488919808233864</v>
      </c>
      <c r="BB38" s="36">
        <f>+'OCT-DEC 2024'!BB38+'JUL-SEP 2024'!BB38+'JAN-MAR 2025'!BB38+'APR-JUN 2025'!BB38</f>
        <v>115432.27329548338</v>
      </c>
      <c r="BC38" s="39">
        <f t="shared" si="110"/>
        <v>0.48185250196153395</v>
      </c>
      <c r="BD38" s="36">
        <f t="shared" si="111"/>
        <v>2098942.8463493534</v>
      </c>
      <c r="BE38" s="40">
        <f t="shared" si="112"/>
        <v>2.1236472346298019</v>
      </c>
      <c r="BF38" s="38">
        <f>+'OCT-DEC 2024'!BF38+'JUL-SEP 2024'!BF38+'JAN-MAR 2025'!BF38+'APR-JUN 2025'!BF38</f>
        <v>0</v>
      </c>
      <c r="BG38" s="39">
        <f t="shared" si="113"/>
        <v>0</v>
      </c>
      <c r="BH38" s="36">
        <f>+'OCT-DEC 2024'!BH38+'JUL-SEP 2024'!BH38+'JAN-MAR 2025'!BH38+'APR-JUN 2025'!BH38</f>
        <v>0</v>
      </c>
      <c r="BI38" s="39">
        <f t="shared" si="114"/>
        <v>0</v>
      </c>
      <c r="BJ38" s="36">
        <f t="shared" si="115"/>
        <v>0</v>
      </c>
      <c r="BK38" s="40">
        <f t="shared" si="116"/>
        <v>0</v>
      </c>
      <c r="BL38" s="116">
        <f t="shared" si="117"/>
        <v>1983510.5730538699</v>
      </c>
      <c r="BM38" s="117">
        <f t="shared" si="118"/>
        <v>115432.27329548338</v>
      </c>
      <c r="BN38" s="118">
        <f t="shared" si="119"/>
        <v>2098942.8463493534</v>
      </c>
      <c r="BO38" s="32"/>
      <c r="BP38" s="35">
        <f>+'OCT-DEC 2024'!BP38+'JUL-SEP 2024'!BP38+'JAN-MAR 2025'!BP38+'APR-JUN 2025'!BP38</f>
        <v>14867106.563941855</v>
      </c>
      <c r="BQ38" s="39">
        <f t="shared" si="120"/>
        <v>29.724047503637465</v>
      </c>
      <c r="BR38" s="36">
        <f>+'OCT-DEC 2024'!BR38+'JUL-SEP 2024'!BR38+'JAN-MAR 2025'!BR38+'APR-JUN 2025'!BR38</f>
        <v>222549.71256281887</v>
      </c>
      <c r="BS38" s="39">
        <f t="shared" si="121"/>
        <v>2.4247906708667246</v>
      </c>
      <c r="BT38" s="36">
        <f t="shared" si="122"/>
        <v>15089656.276504673</v>
      </c>
      <c r="BU38" s="40">
        <f t="shared" si="123"/>
        <v>25.491351117159287</v>
      </c>
      <c r="BV38" s="38">
        <f>+'OCT-DEC 2024'!BV38+'JUL-SEP 2024'!BV38+'JAN-MAR 2025'!BV38+'APR-JUN 2025'!BV38</f>
        <v>1044.370922458035</v>
      </c>
      <c r="BW38" s="39">
        <f t="shared" si="124"/>
        <v>8.2526347092693408E-4</v>
      </c>
      <c r="BX38" s="36">
        <f>+'OCT-DEC 2024'!BX38+'JUL-SEP 2024'!BX38+'JAN-MAR 2025'!BX38+'APR-JUN 2025'!BX38</f>
        <v>70599.707017757493</v>
      </c>
      <c r="BY38" s="39">
        <f t="shared" si="125"/>
        <v>8.1503111812987097E-2</v>
      </c>
      <c r="BZ38" s="36">
        <f t="shared" si="126"/>
        <v>71644.077940215531</v>
      </c>
      <c r="CA38" s="40">
        <f t="shared" si="127"/>
        <v>3.3608562255668321E-2</v>
      </c>
      <c r="CB38" s="116">
        <f t="shared" si="128"/>
        <v>14868150.934864312</v>
      </c>
      <c r="CC38" s="117">
        <f t="shared" si="129"/>
        <v>293149.41958057636</v>
      </c>
      <c r="CD38" s="118">
        <f t="shared" si="130"/>
        <v>15161300.354444889</v>
      </c>
      <c r="CE38" s="32"/>
      <c r="CF38" s="38">
        <f t="shared" si="145"/>
        <v>25749658.491139468</v>
      </c>
      <c r="CG38" s="39">
        <f t="shared" si="131"/>
        <v>10.183295561648427</v>
      </c>
      <c r="CH38" s="36">
        <f t="shared" si="132"/>
        <v>564024.15872926067</v>
      </c>
      <c r="CI38" s="39">
        <f t="shared" si="133"/>
        <v>0.71511478977593457</v>
      </c>
      <c r="CJ38" s="36">
        <f t="shared" si="134"/>
        <v>26313682.649868727</v>
      </c>
      <c r="CK38" s="40">
        <f t="shared" si="135"/>
        <v>7.9321734372613069</v>
      </c>
      <c r="CL38" s="38">
        <f t="shared" si="136"/>
        <v>1448.1345372754445</v>
      </c>
      <c r="CM38" s="39">
        <f t="shared" si="137"/>
        <v>1.2950524992420923E-4</v>
      </c>
      <c r="CN38" s="36">
        <f t="shared" si="138"/>
        <v>70599.707017757493</v>
      </c>
      <c r="CO38" s="39">
        <f t="shared" si="139"/>
        <v>1.1229733702112957E-2</v>
      </c>
      <c r="CP38" s="36">
        <f t="shared" si="140"/>
        <v>72047.841555032937</v>
      </c>
      <c r="CQ38" s="40">
        <f t="shared" si="141"/>
        <v>4.1243472525428837E-3</v>
      </c>
      <c r="CR38" s="152"/>
      <c r="CS38" s="161" t="s">
        <v>35</v>
      </c>
      <c r="CT38" s="38">
        <f t="shared" si="142"/>
        <v>26313682.649868727</v>
      </c>
      <c r="CU38" s="36">
        <f t="shared" si="143"/>
        <v>72047.841555032937</v>
      </c>
      <c r="CV38" s="37">
        <f t="shared" si="144"/>
        <v>26385730.49142376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f>+'JUL-SEP 2024'!D39+'OCT-DEC 2024'!D39+'JAN-MAR 2025'!D39+'APR-JUN 2025'!D39</f>
        <v>3785031.93</v>
      </c>
      <c r="E39" s="39">
        <f t="shared" si="76"/>
        <v>8.5365986141012726</v>
      </c>
      <c r="F39" s="36">
        <f>+'JUL-SEP 2024'!F39+'OCT-DEC 2024'!F39+'JAN-MAR 2025'!F39+'APR-JUN 2025'!F39</f>
        <v>114063.32</v>
      </c>
      <c r="G39" s="39">
        <f t="shared" si="77"/>
        <v>0.97575082550599679</v>
      </c>
      <c r="H39" s="36">
        <f t="shared" si="78"/>
        <v>3899095.25</v>
      </c>
      <c r="I39" s="202">
        <f t="shared" si="79"/>
        <v>6.9591064483649143</v>
      </c>
      <c r="J39" s="38">
        <f>+'JUL-SEP 2024'!J39+'OCT-DEC 2024'!J39+'JAN-MAR 2025'!J39+'APR-JUN 2025'!J39</f>
        <v>0</v>
      </c>
      <c r="K39" s="39">
        <f t="shared" si="80"/>
        <v>0</v>
      </c>
      <c r="L39" s="36">
        <f>+'JUL-SEP 2024'!L39+'OCT-DEC 2024'!L39+'JAN-MAR 2025'!L39+'APR-JUN 2025'!L39</f>
        <v>0</v>
      </c>
      <c r="M39" s="39">
        <f t="shared" si="81"/>
        <v>0</v>
      </c>
      <c r="N39" s="36">
        <f t="shared" si="82"/>
        <v>0</v>
      </c>
      <c r="O39" s="40">
        <f t="shared" si="83"/>
        <v>0</v>
      </c>
      <c r="P39" s="116">
        <f t="shared" si="84"/>
        <v>3785031.93</v>
      </c>
      <c r="Q39" s="117">
        <f t="shared" si="85"/>
        <v>114063.32</v>
      </c>
      <c r="R39" s="118">
        <f t="shared" si="86"/>
        <v>3899095.25</v>
      </c>
      <c r="S39" s="32"/>
      <c r="T39" s="38">
        <f>+'JUL-SEP 2024'!T39+'OCT-DEC 2024'!T39+'JAN-MAR 2025'!T39+'APR-JUN 2025'!T39</f>
        <v>836981.43735262391</v>
      </c>
      <c r="U39" s="39">
        <f t="shared" si="87"/>
        <v>1.297239372092188</v>
      </c>
      <c r="V39" s="36">
        <f>+'JUL-SEP 2024'!V39+'OCT-DEC 2024'!V39+'JAN-MAR 2025'!V39+'APR-JUN 2025'!V39</f>
        <v>42799.96364247991</v>
      </c>
      <c r="W39" s="39">
        <f t="shared" si="88"/>
        <v>0.18656781895269067</v>
      </c>
      <c r="X39" s="36">
        <f t="shared" si="89"/>
        <v>879781.40099510388</v>
      </c>
      <c r="Y39" s="40">
        <f t="shared" si="90"/>
        <v>1.0059139581174033</v>
      </c>
      <c r="Z39" s="243">
        <f>+'OCT-DEC 2024'!Z39+'JUL-SEP 2024'!Z39+'JAN-MAR 2025'!Z39+'APR-JUN 2025'!Z39</f>
        <v>2146.3321215381948</v>
      </c>
      <c r="AA39" s="39">
        <f t="shared" si="91"/>
        <v>5.8586032847271746E-4</v>
      </c>
      <c r="AB39" s="36">
        <f>+'OCT-DEC 2024'!AB39+'JUL-SEP 2024'!AB39+'JAN-MAR 2025'!AB39+'APR-JUN 2025'!AB39</f>
        <v>2.863636773726034</v>
      </c>
      <c r="AC39" s="39">
        <f t="shared" si="92"/>
        <v>1.6581683102175777E-6</v>
      </c>
      <c r="AD39" s="36">
        <f t="shared" si="93"/>
        <v>2149.1957583119206</v>
      </c>
      <c r="AE39" s="40">
        <f t="shared" si="94"/>
        <v>3.9869737791063773E-4</v>
      </c>
      <c r="AF39" s="116">
        <f t="shared" si="95"/>
        <v>839127.76947416214</v>
      </c>
      <c r="AG39" s="117">
        <f t="shared" si="96"/>
        <v>42802.827279253637</v>
      </c>
      <c r="AH39" s="118">
        <f t="shared" si="97"/>
        <v>881930.59675341577</v>
      </c>
      <c r="AI39" s="32"/>
      <c r="AJ39" s="35">
        <f>+'OCT-DEC 2024'!AJ39+'JUL-SEP 2024'!AJ39+'JAN-MAR 2025'!AJ39+'APR-JUN 2025'!AJ39</f>
        <v>764748.27562258684</v>
      </c>
      <c r="AK39" s="39">
        <f t="shared" si="98"/>
        <v>4.0029117060769384</v>
      </c>
      <c r="AL39" s="36">
        <f>+'OCT-DEC 2024'!AL39+'JUL-SEP 2024'!AL39+'JAN-MAR 2025'!AL39+'APR-JUN 2025'!AL39</f>
        <v>0</v>
      </c>
      <c r="AM39" s="39">
        <f t="shared" si="99"/>
        <v>0</v>
      </c>
      <c r="AN39" s="36">
        <f t="shared" si="100"/>
        <v>764748.27562258684</v>
      </c>
      <c r="AO39" s="40">
        <f t="shared" si="101"/>
        <v>2.5312648760681542</v>
      </c>
      <c r="AP39" s="36">
        <f>+'OCT-DEC 2024'!AP39+'JUL-SEP 2024'!AP39+'JAN-MAR 2025'!AP39+'APR-JUN 2025'!AP39</f>
        <v>0</v>
      </c>
      <c r="AQ39" s="39">
        <f t="shared" si="102"/>
        <v>0</v>
      </c>
      <c r="AR39" s="36">
        <f>+'OCT-DEC 2024'!AR39+'JUL-SEP 2024'!AR39+'JAN-MAR 2025'!AR39+'APR-JUN 2025'!AR39</f>
        <v>0</v>
      </c>
      <c r="AS39" s="39">
        <f t="shared" si="103"/>
        <v>0</v>
      </c>
      <c r="AT39" s="36">
        <f t="shared" si="104"/>
        <v>0</v>
      </c>
      <c r="AU39" s="40">
        <f t="shared" si="105"/>
        <v>0</v>
      </c>
      <c r="AV39" s="116">
        <f t="shared" si="106"/>
        <v>764748.27562258684</v>
      </c>
      <c r="AW39" s="117">
        <f t="shared" si="107"/>
        <v>0</v>
      </c>
      <c r="AX39" s="118">
        <f t="shared" si="108"/>
        <v>764748.27562258684</v>
      </c>
      <c r="AY39" s="32"/>
      <c r="AZ39" s="35">
        <f>+'OCT-DEC 2024'!AZ39+'JUL-SEP 2024'!AZ39+'JAN-MAR 2025'!AZ39+'APR-JUN 2025'!AZ39</f>
        <v>602319.73054960254</v>
      </c>
      <c r="BA39" s="39">
        <f t="shared" si="109"/>
        <v>0.80437176681548928</v>
      </c>
      <c r="BB39" s="36">
        <f>+'OCT-DEC 2024'!BB39+'JUL-SEP 2024'!BB39+'JAN-MAR 2025'!BB39+'APR-JUN 2025'!BB39</f>
        <v>28257.868526103324</v>
      </c>
      <c r="BC39" s="39">
        <f t="shared" si="110"/>
        <v>0.11795769294561526</v>
      </c>
      <c r="BD39" s="36">
        <f t="shared" si="111"/>
        <v>630577.59907570586</v>
      </c>
      <c r="BE39" s="40">
        <f t="shared" si="112"/>
        <v>0.63799944663845098</v>
      </c>
      <c r="BF39" s="38">
        <f>+'OCT-DEC 2024'!BF39+'JUL-SEP 2024'!BF39+'JAN-MAR 2025'!BF39+'APR-JUN 2025'!BF39</f>
        <v>0</v>
      </c>
      <c r="BG39" s="39">
        <f t="shared" si="113"/>
        <v>0</v>
      </c>
      <c r="BH39" s="36">
        <f>+'OCT-DEC 2024'!BH39+'JUL-SEP 2024'!BH39+'JAN-MAR 2025'!BH39+'APR-JUN 2025'!BH39</f>
        <v>0</v>
      </c>
      <c r="BI39" s="39">
        <f t="shared" si="114"/>
        <v>0</v>
      </c>
      <c r="BJ39" s="36">
        <f t="shared" si="115"/>
        <v>0</v>
      </c>
      <c r="BK39" s="40">
        <f t="shared" si="116"/>
        <v>0</v>
      </c>
      <c r="BL39" s="116">
        <f t="shared" si="117"/>
        <v>602319.73054960254</v>
      </c>
      <c r="BM39" s="117">
        <f t="shared" si="118"/>
        <v>28257.868526103324</v>
      </c>
      <c r="BN39" s="118">
        <f t="shared" si="119"/>
        <v>630577.59907570586</v>
      </c>
      <c r="BO39" s="32"/>
      <c r="BP39" s="35">
        <f>+'OCT-DEC 2024'!BP39+'JUL-SEP 2024'!BP39+'JAN-MAR 2025'!BP39+'APR-JUN 2025'!BP39</f>
        <v>5090868.9841179904</v>
      </c>
      <c r="BQ39" s="39">
        <f t="shared" si="120"/>
        <v>10.178257004340496</v>
      </c>
      <c r="BR39" s="36">
        <f>+'OCT-DEC 2024'!BR39+'JUL-SEP 2024'!BR39+'JAN-MAR 2025'!BR39+'APR-JUN 2025'!BR39</f>
        <v>84568.505778252133</v>
      </c>
      <c r="BS39" s="39">
        <f t="shared" si="121"/>
        <v>0.92141626020910794</v>
      </c>
      <c r="BT39" s="36">
        <f t="shared" si="122"/>
        <v>5175437.4898962425</v>
      </c>
      <c r="BU39" s="40">
        <f t="shared" si="123"/>
        <v>8.7430019493071107</v>
      </c>
      <c r="BV39" s="38">
        <f>+'OCT-DEC 2024'!BV39+'JUL-SEP 2024'!BV39+'JAN-MAR 2025'!BV39+'APR-JUN 2025'!BV39</f>
        <v>892.92468623658931</v>
      </c>
      <c r="BW39" s="39">
        <f t="shared" si="124"/>
        <v>7.055904276859655E-4</v>
      </c>
      <c r="BX39" s="36">
        <f>+'OCT-DEC 2024'!BX39+'JUL-SEP 2024'!BX39+'JAN-MAR 2025'!BX39+'APR-JUN 2025'!BX39</f>
        <v>52520.234307195584</v>
      </c>
      <c r="BY39" s="39">
        <f t="shared" si="125"/>
        <v>6.0631448911069558E-2</v>
      </c>
      <c r="BZ39" s="36">
        <f t="shared" si="126"/>
        <v>53413.158993432175</v>
      </c>
      <c r="CA39" s="40">
        <f t="shared" si="127"/>
        <v>2.5056355401777333E-2</v>
      </c>
      <c r="CB39" s="116">
        <f t="shared" si="128"/>
        <v>5091761.9088042267</v>
      </c>
      <c r="CC39" s="117">
        <f t="shared" si="129"/>
        <v>137088.74008544773</v>
      </c>
      <c r="CD39" s="118">
        <f t="shared" si="130"/>
        <v>5228850.6488896748</v>
      </c>
      <c r="CE39" s="32"/>
      <c r="CF39" s="38">
        <f t="shared" si="145"/>
        <v>11079950.357642803</v>
      </c>
      <c r="CG39" s="39">
        <f t="shared" si="131"/>
        <v>4.3818215817927886</v>
      </c>
      <c r="CH39" s="36">
        <f t="shared" si="132"/>
        <v>269689.65794683539</v>
      </c>
      <c r="CI39" s="39">
        <f t="shared" si="133"/>
        <v>0.34193404672931726</v>
      </c>
      <c r="CJ39" s="36">
        <f t="shared" si="134"/>
        <v>11349640.01558964</v>
      </c>
      <c r="CK39" s="40">
        <f t="shared" si="135"/>
        <v>3.4213118039024186</v>
      </c>
      <c r="CL39" s="38">
        <f t="shared" si="136"/>
        <v>3039.2568077747842</v>
      </c>
      <c r="CM39" s="39">
        <f t="shared" si="137"/>
        <v>2.7179775244864739E-4</v>
      </c>
      <c r="CN39" s="36">
        <f t="shared" si="138"/>
        <v>52523.097943969311</v>
      </c>
      <c r="CO39" s="39">
        <f t="shared" si="139"/>
        <v>8.354431314742115E-3</v>
      </c>
      <c r="CP39" s="36">
        <f t="shared" si="140"/>
        <v>55562.354751744097</v>
      </c>
      <c r="CQ39" s="40">
        <f t="shared" si="141"/>
        <v>3.1806427537475735E-3</v>
      </c>
      <c r="CR39" s="152"/>
      <c r="CS39" s="161" t="s">
        <v>36</v>
      </c>
      <c r="CT39" s="38">
        <f t="shared" si="142"/>
        <v>11349640.01558964</v>
      </c>
      <c r="CU39" s="36">
        <f t="shared" si="143"/>
        <v>55562.354751744097</v>
      </c>
      <c r="CV39" s="37">
        <f t="shared" si="144"/>
        <v>11405202.370341383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f>+'JUL-SEP 2024'!D40+'OCT-DEC 2024'!D40+'JAN-MAR 2025'!D40+'APR-JUN 2025'!D40</f>
        <v>3124181.98</v>
      </c>
      <c r="E40" s="39">
        <f t="shared" si="76"/>
        <v>7.046145991341259</v>
      </c>
      <c r="F40" s="36">
        <f>+'JUL-SEP 2024'!F40+'OCT-DEC 2024'!F40+'JAN-MAR 2025'!F40+'APR-JUN 2025'!F40</f>
        <v>89177.58</v>
      </c>
      <c r="G40" s="39">
        <f t="shared" si="77"/>
        <v>0.76286660165272291</v>
      </c>
      <c r="H40" s="36">
        <f t="shared" si="78"/>
        <v>3213359.56</v>
      </c>
      <c r="I40" s="202">
        <f t="shared" si="79"/>
        <v>5.7352051696893129</v>
      </c>
      <c r="J40" s="38">
        <f>+'JUL-SEP 2024'!J40+'OCT-DEC 2024'!J40+'JAN-MAR 2025'!J40+'APR-JUN 2025'!J40</f>
        <v>0</v>
      </c>
      <c r="K40" s="39">
        <f t="shared" si="80"/>
        <v>0</v>
      </c>
      <c r="L40" s="36">
        <f>+'JUL-SEP 2024'!L40+'OCT-DEC 2024'!L40+'JAN-MAR 2025'!L40+'APR-JUN 2025'!L40</f>
        <v>0</v>
      </c>
      <c r="M40" s="39">
        <f t="shared" si="81"/>
        <v>0</v>
      </c>
      <c r="N40" s="36">
        <f t="shared" si="82"/>
        <v>0</v>
      </c>
      <c r="O40" s="40">
        <f t="shared" si="83"/>
        <v>0</v>
      </c>
      <c r="P40" s="116">
        <f t="shared" si="84"/>
        <v>3124181.98</v>
      </c>
      <c r="Q40" s="117">
        <f t="shared" si="85"/>
        <v>89177.58</v>
      </c>
      <c r="R40" s="118">
        <f t="shared" si="86"/>
        <v>3213359.56</v>
      </c>
      <c r="S40" s="32"/>
      <c r="T40" s="38">
        <f>+'JUL-SEP 2024'!T40+'OCT-DEC 2024'!T40+'JAN-MAR 2025'!T40+'APR-JUN 2025'!T40</f>
        <v>706085.8369158823</v>
      </c>
      <c r="U40" s="39">
        <f t="shared" si="87"/>
        <v>1.0943639928516686</v>
      </c>
      <c r="V40" s="36">
        <f>+'JUL-SEP 2024'!V40+'OCT-DEC 2024'!V40+'JAN-MAR 2025'!V40+'APR-JUN 2025'!V40</f>
        <v>35144.281452385803</v>
      </c>
      <c r="W40" s="39">
        <f t="shared" si="88"/>
        <v>0.15319620348283097</v>
      </c>
      <c r="X40" s="36">
        <f t="shared" si="89"/>
        <v>741230.11836826813</v>
      </c>
      <c r="Y40" s="40">
        <f t="shared" si="90"/>
        <v>0.84749884619100435</v>
      </c>
      <c r="Z40" s="243">
        <f>+'OCT-DEC 2024'!Z40+'JUL-SEP 2024'!Z40+'JAN-MAR 2025'!Z40+'APR-JUN 2025'!Z40</f>
        <v>4612.6142519015211</v>
      </c>
      <c r="AA40" s="39">
        <f t="shared" si="91"/>
        <v>1.2590538405586051E-3</v>
      </c>
      <c r="AB40" s="36">
        <f>+'OCT-DEC 2024'!AB40+'JUL-SEP 2024'!AB40+'JAN-MAR 2025'!AB40+'APR-JUN 2025'!AB40</f>
        <v>-54.108906469009469</v>
      </c>
      <c r="AC40" s="39">
        <f t="shared" si="92"/>
        <v>-3.1331373737981659E-5</v>
      </c>
      <c r="AD40" s="36">
        <f t="shared" si="93"/>
        <v>4558.5053454325116</v>
      </c>
      <c r="AE40" s="40">
        <f t="shared" si="94"/>
        <v>8.4564848101277188E-4</v>
      </c>
      <c r="AF40" s="116">
        <f t="shared" si="95"/>
        <v>710698.45116778382</v>
      </c>
      <c r="AG40" s="117">
        <f t="shared" si="96"/>
        <v>35090.172545916794</v>
      </c>
      <c r="AH40" s="118">
        <f t="shared" si="97"/>
        <v>745788.62371370057</v>
      </c>
      <c r="AI40" s="32"/>
      <c r="AJ40" s="35">
        <f>+'OCT-DEC 2024'!AJ40+'JUL-SEP 2024'!AJ40+'JAN-MAR 2025'!AJ40+'APR-JUN 2025'!AJ40</f>
        <v>1023026.6751167002</v>
      </c>
      <c r="AK40" s="39">
        <f t="shared" si="98"/>
        <v>5.3548148900627082</v>
      </c>
      <c r="AL40" s="36">
        <f>+'OCT-DEC 2024'!AL40+'JUL-SEP 2024'!AL40+'JAN-MAR 2025'!AL40+'APR-JUN 2025'!AL40</f>
        <v>0</v>
      </c>
      <c r="AM40" s="39">
        <f t="shared" si="99"/>
        <v>0</v>
      </c>
      <c r="AN40" s="36">
        <f t="shared" si="100"/>
        <v>1023026.6751167002</v>
      </c>
      <c r="AO40" s="40">
        <f t="shared" si="101"/>
        <v>3.3861488447234724</v>
      </c>
      <c r="AP40" s="36">
        <f>+'OCT-DEC 2024'!AP40+'JUL-SEP 2024'!AP40+'JAN-MAR 2025'!AP40+'APR-JUN 2025'!AP40</f>
        <v>0</v>
      </c>
      <c r="AQ40" s="39">
        <f t="shared" si="102"/>
        <v>0</v>
      </c>
      <c r="AR40" s="36">
        <f>+'OCT-DEC 2024'!AR40+'JUL-SEP 2024'!AR40+'JAN-MAR 2025'!AR40+'APR-JUN 2025'!AR40</f>
        <v>0</v>
      </c>
      <c r="AS40" s="39">
        <f t="shared" si="103"/>
        <v>0</v>
      </c>
      <c r="AT40" s="36">
        <f t="shared" si="104"/>
        <v>0</v>
      </c>
      <c r="AU40" s="40">
        <f t="shared" si="105"/>
        <v>0</v>
      </c>
      <c r="AV40" s="116">
        <f t="shared" si="106"/>
        <v>1023026.6751167002</v>
      </c>
      <c r="AW40" s="117">
        <f t="shared" si="107"/>
        <v>0</v>
      </c>
      <c r="AX40" s="118">
        <f t="shared" si="108"/>
        <v>1023026.6751167002</v>
      </c>
      <c r="AY40" s="32"/>
      <c r="AZ40" s="35">
        <f>+'OCT-DEC 2024'!AZ40+'JUL-SEP 2024'!AZ40+'JAN-MAR 2025'!AZ40+'APR-JUN 2025'!AZ40</f>
        <v>1043485.6428237453</v>
      </c>
      <c r="BA40" s="39">
        <f t="shared" si="109"/>
        <v>1.393529628190737</v>
      </c>
      <c r="BB40" s="36">
        <f>+'OCT-DEC 2024'!BB40+'JUL-SEP 2024'!BB40+'JAN-MAR 2025'!BB40+'APR-JUN 2025'!BB40</f>
        <v>40243.018312606779</v>
      </c>
      <c r="BC40" s="39">
        <f t="shared" si="110"/>
        <v>0.16798767369655659</v>
      </c>
      <c r="BD40" s="36">
        <f t="shared" si="111"/>
        <v>1083728.661136352</v>
      </c>
      <c r="BE40" s="40">
        <f t="shared" si="112"/>
        <v>1.0964840602087604</v>
      </c>
      <c r="BF40" s="38">
        <f>+'OCT-DEC 2024'!BF40+'JUL-SEP 2024'!BF40+'JAN-MAR 2025'!BF40+'APR-JUN 2025'!BF40</f>
        <v>0</v>
      </c>
      <c r="BG40" s="39">
        <f t="shared" si="113"/>
        <v>0</v>
      </c>
      <c r="BH40" s="36">
        <f>+'OCT-DEC 2024'!BH40+'JUL-SEP 2024'!BH40+'JAN-MAR 2025'!BH40+'APR-JUN 2025'!BH40</f>
        <v>0</v>
      </c>
      <c r="BI40" s="39">
        <f t="shared" si="114"/>
        <v>0</v>
      </c>
      <c r="BJ40" s="36">
        <f t="shared" si="115"/>
        <v>0</v>
      </c>
      <c r="BK40" s="40">
        <f t="shared" si="116"/>
        <v>0</v>
      </c>
      <c r="BL40" s="116">
        <f t="shared" si="117"/>
        <v>1043485.6428237453</v>
      </c>
      <c r="BM40" s="117">
        <f t="shared" si="118"/>
        <v>40243.018312606779</v>
      </c>
      <c r="BN40" s="118">
        <f t="shared" si="119"/>
        <v>1083728.661136352</v>
      </c>
      <c r="BO40" s="32"/>
      <c r="BP40" s="35">
        <f>+'OCT-DEC 2024'!BP40+'JUL-SEP 2024'!BP40+'JAN-MAR 2025'!BP40+'APR-JUN 2025'!BP40</f>
        <v>7550872.4273776328</v>
      </c>
      <c r="BQ40" s="39">
        <f t="shared" si="120"/>
        <v>15.096581823771535</v>
      </c>
      <c r="BR40" s="36">
        <f>+'OCT-DEC 2024'!BR40+'JUL-SEP 2024'!BR40+'JAN-MAR 2025'!BR40+'APR-JUN 2025'!BR40</f>
        <v>79596.63414825013</v>
      </c>
      <c r="BS40" s="39">
        <f t="shared" si="121"/>
        <v>0.86724522666183779</v>
      </c>
      <c r="BT40" s="36">
        <f t="shared" si="122"/>
        <v>7630469.0615258832</v>
      </c>
      <c r="BU40" s="40">
        <f t="shared" si="123"/>
        <v>12.890351010767567</v>
      </c>
      <c r="BV40" s="38">
        <f>+'OCT-DEC 2024'!BV40+'JUL-SEP 2024'!BV40+'JAN-MAR 2025'!BV40+'APR-JUN 2025'!BV40</f>
        <v>443.72737552020283</v>
      </c>
      <c r="BW40" s="39">
        <f t="shared" si="124"/>
        <v>3.5063403834073711E-4</v>
      </c>
      <c r="BX40" s="36">
        <f>+'OCT-DEC 2024'!BX40+'JUL-SEP 2024'!BX40+'JAN-MAR 2025'!BX40+'APR-JUN 2025'!BX40</f>
        <v>9597.4887508815264</v>
      </c>
      <c r="BY40" s="39">
        <f t="shared" si="125"/>
        <v>1.10797230162759E-2</v>
      </c>
      <c r="BZ40" s="36">
        <f t="shared" si="126"/>
        <v>10041.216126401729</v>
      </c>
      <c r="CA40" s="40">
        <f t="shared" si="127"/>
        <v>4.7103800761927701E-3</v>
      </c>
      <c r="CB40" s="116">
        <f t="shared" si="128"/>
        <v>7551316.1547531532</v>
      </c>
      <c r="CC40" s="117">
        <f t="shared" si="129"/>
        <v>89194.12289913166</v>
      </c>
      <c r="CD40" s="118">
        <f t="shared" si="130"/>
        <v>7640510.2776522851</v>
      </c>
      <c r="CE40" s="32"/>
      <c r="CF40" s="38">
        <f t="shared" si="145"/>
        <v>13447652.562233962</v>
      </c>
      <c r="CG40" s="39">
        <f t="shared" si="131"/>
        <v>5.3181839556710679</v>
      </c>
      <c r="CH40" s="36">
        <f t="shared" si="132"/>
        <v>244161.51391324273</v>
      </c>
      <c r="CI40" s="39">
        <f t="shared" si="133"/>
        <v>0.30956743074059451</v>
      </c>
      <c r="CJ40" s="36">
        <f t="shared" si="134"/>
        <v>13691814.076147204</v>
      </c>
      <c r="CK40" s="40">
        <f t="shared" si="135"/>
        <v>4.1273525020366968</v>
      </c>
      <c r="CL40" s="38">
        <f t="shared" si="136"/>
        <v>5056.3416274217243</v>
      </c>
      <c r="CM40" s="39">
        <f t="shared" si="137"/>
        <v>4.5218366754337121E-4</v>
      </c>
      <c r="CN40" s="36">
        <f t="shared" si="138"/>
        <v>9543.3798444125168</v>
      </c>
      <c r="CO40" s="39">
        <f t="shared" si="139"/>
        <v>1.517989504459403E-3</v>
      </c>
      <c r="CP40" s="36">
        <f t="shared" si="140"/>
        <v>14599.72147183424</v>
      </c>
      <c r="CQ40" s="40">
        <f t="shared" si="141"/>
        <v>8.3575468522893725E-4</v>
      </c>
      <c r="CR40" s="152"/>
      <c r="CS40" s="161" t="s">
        <v>37</v>
      </c>
      <c r="CT40" s="38">
        <f t="shared" si="142"/>
        <v>13691814.076147204</v>
      </c>
      <c r="CU40" s="36">
        <f t="shared" si="143"/>
        <v>14599.72147183424</v>
      </c>
      <c r="CV40" s="37">
        <f t="shared" si="144"/>
        <v>13706413.797619039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f>+'JUL-SEP 2024'!D41+'OCT-DEC 2024'!D41+'JAN-MAR 2025'!D41+'APR-JUN 2025'!D41</f>
        <v>236720650.93000001</v>
      </c>
      <c r="E41" s="39">
        <f t="shared" si="76"/>
        <v>533.8895993562171</v>
      </c>
      <c r="F41" s="36">
        <f>+'JUL-SEP 2024'!F41+'OCT-DEC 2024'!F41+'JAN-MAR 2025'!F41+'APR-JUN 2025'!F41</f>
        <v>27207515.089999996</v>
      </c>
      <c r="G41" s="39">
        <f t="shared" si="77"/>
        <v>232.74577058632309</v>
      </c>
      <c r="H41" s="36">
        <f t="shared" si="78"/>
        <v>263928166.02000001</v>
      </c>
      <c r="I41" s="202">
        <f t="shared" si="79"/>
        <v>471.05907506489046</v>
      </c>
      <c r="J41" s="38">
        <f>+'JUL-SEP 2024'!J41+'OCT-DEC 2024'!J41+'JAN-MAR 2025'!J41+'APR-JUN 2025'!J41</f>
        <v>48888.17</v>
      </c>
      <c r="K41" s="39">
        <f t="shared" si="80"/>
        <v>3.4564533388941013E-2</v>
      </c>
      <c r="L41" s="36">
        <f>+'JUL-SEP 2024'!L41+'OCT-DEC 2024'!L41+'JAN-MAR 2025'!L41+'APR-JUN 2025'!L41</f>
        <v>170739.61</v>
      </c>
      <c r="M41" s="39">
        <f t="shared" si="81"/>
        <v>0.1491160005309988</v>
      </c>
      <c r="N41" s="36">
        <f t="shared" si="82"/>
        <v>219627.77999999997</v>
      </c>
      <c r="O41" s="40">
        <f t="shared" si="83"/>
        <v>8.5811720306669878E-2</v>
      </c>
      <c r="P41" s="116">
        <f t="shared" si="84"/>
        <v>236769539.09999999</v>
      </c>
      <c r="Q41" s="117">
        <f t="shared" si="85"/>
        <v>27378254.699999996</v>
      </c>
      <c r="R41" s="118">
        <f t="shared" si="86"/>
        <v>264147793.79999998</v>
      </c>
      <c r="S41" s="32"/>
      <c r="T41" s="38">
        <f>+'JUL-SEP 2024'!T41+'OCT-DEC 2024'!T41+'JAN-MAR 2025'!T41+'APR-JUN 2025'!T41</f>
        <v>304859635.36280185</v>
      </c>
      <c r="U41" s="39">
        <f t="shared" si="87"/>
        <v>472.50261989702739</v>
      </c>
      <c r="V41" s="36">
        <f>+'JUL-SEP 2024'!V41+'OCT-DEC 2024'!V41+'JAN-MAR 2025'!V41+'APR-JUN 2025'!V41</f>
        <v>30305953.34548587</v>
      </c>
      <c r="W41" s="39">
        <f t="shared" si="88"/>
        <v>132.1056172892975</v>
      </c>
      <c r="X41" s="36">
        <f t="shared" si="89"/>
        <v>335165588.70828772</v>
      </c>
      <c r="Y41" s="40">
        <f t="shared" si="90"/>
        <v>383.2176306307021</v>
      </c>
      <c r="Z41" s="243">
        <f>+'OCT-DEC 2024'!Z41+'JUL-SEP 2024'!Z41+'JAN-MAR 2025'!Z41+'APR-JUN 2025'!Z41</f>
        <v>4185233.5079199816</v>
      </c>
      <c r="AA41" s="39">
        <f t="shared" si="91"/>
        <v>1.1423964879805253</v>
      </c>
      <c r="AB41" s="36">
        <f>+'OCT-DEC 2024'!AB41+'JUL-SEP 2024'!AB41+'JAN-MAR 2025'!AB41+'APR-JUN 2025'!AB41</f>
        <v>4220761.7872921834</v>
      </c>
      <c r="AC41" s="39">
        <f t="shared" si="92"/>
        <v>2.4440018038875682</v>
      </c>
      <c r="AD41" s="36">
        <f t="shared" si="93"/>
        <v>8405995.2952121645</v>
      </c>
      <c r="AE41" s="40">
        <f t="shared" si="94"/>
        <v>1.5593964718982285</v>
      </c>
      <c r="AF41" s="116">
        <f t="shared" si="95"/>
        <v>309044868.87072182</v>
      </c>
      <c r="AG41" s="117">
        <f t="shared" si="96"/>
        <v>34526715.132778056</v>
      </c>
      <c r="AH41" s="118">
        <f t="shared" si="97"/>
        <v>343571584.00349987</v>
      </c>
      <c r="AI41" s="32"/>
      <c r="AJ41" s="35">
        <f>+'OCT-DEC 2024'!AJ41+'JUL-SEP 2024'!AJ41+'JAN-MAR 2025'!AJ41+'APR-JUN 2025'!AJ41</f>
        <v>212754379.98304036</v>
      </c>
      <c r="AK41" s="39">
        <f t="shared" si="98"/>
        <v>1113.6174154298415</v>
      </c>
      <c r="AL41" s="36">
        <f>+'OCT-DEC 2024'!AL41+'JUL-SEP 2024'!AL41+'JAN-MAR 2025'!AL41+'APR-JUN 2025'!AL41</f>
        <v>25364831.79774344</v>
      </c>
      <c r="AM41" s="39">
        <f t="shared" si="99"/>
        <v>228.36181428198967</v>
      </c>
      <c r="AN41" s="36">
        <f t="shared" si="100"/>
        <v>238119211.7807838</v>
      </c>
      <c r="AO41" s="40">
        <f t="shared" si="101"/>
        <v>788.15842586507995</v>
      </c>
      <c r="AP41" s="36">
        <f>+'OCT-DEC 2024'!AP41+'JUL-SEP 2024'!AP41+'JAN-MAR 2025'!AP41+'APR-JUN 2025'!AP41</f>
        <v>0</v>
      </c>
      <c r="AQ41" s="39">
        <f t="shared" si="102"/>
        <v>0</v>
      </c>
      <c r="AR41" s="36">
        <f>+'OCT-DEC 2024'!AR41+'JUL-SEP 2024'!AR41+'JAN-MAR 2025'!AR41+'APR-JUN 2025'!AR41</f>
        <v>50210.591937377401</v>
      </c>
      <c r="AS41" s="39">
        <f t="shared" si="103"/>
        <v>8.9409508774132632E-2</v>
      </c>
      <c r="AT41" s="36">
        <f t="shared" si="104"/>
        <v>50210.591937377401</v>
      </c>
      <c r="AU41" s="40">
        <f t="shared" si="105"/>
        <v>4.1367366004497877E-2</v>
      </c>
      <c r="AV41" s="116">
        <f t="shared" si="106"/>
        <v>212754379.98304036</v>
      </c>
      <c r="AW41" s="117">
        <f t="shared" si="107"/>
        <v>25415042.389680818</v>
      </c>
      <c r="AX41" s="118">
        <f t="shared" si="108"/>
        <v>238169422.3727212</v>
      </c>
      <c r="AY41" s="32"/>
      <c r="AZ41" s="35">
        <f>+'OCT-DEC 2024'!AZ41+'JUL-SEP 2024'!AZ41+'JAN-MAR 2025'!AZ41+'APR-JUN 2025'!AZ41</f>
        <v>382687304.75760609</v>
      </c>
      <c r="BA41" s="39">
        <f t="shared" si="109"/>
        <v>511.06222800447216</v>
      </c>
      <c r="BB41" s="36">
        <f>+'OCT-DEC 2024'!BB41+'JUL-SEP 2024'!BB41+'JAN-MAR 2025'!BB41+'APR-JUN 2025'!BB41</f>
        <v>37121420.033587478</v>
      </c>
      <c r="BC41" s="39">
        <f t="shared" si="110"/>
        <v>154.95708963265318</v>
      </c>
      <c r="BD41" s="36">
        <f t="shared" si="111"/>
        <v>419808724.79119354</v>
      </c>
      <c r="BE41" s="40">
        <f t="shared" si="112"/>
        <v>424.74983967614617</v>
      </c>
      <c r="BF41" s="38">
        <f>+'OCT-DEC 2024'!BF41+'JUL-SEP 2024'!BF41+'JAN-MAR 2025'!BF41+'APR-JUN 2025'!BF41</f>
        <v>225158.04408615408</v>
      </c>
      <c r="BG41" s="39">
        <f t="shared" si="113"/>
        <v>5.3783199913724593E-2</v>
      </c>
      <c r="BH41" s="36">
        <f>+'OCT-DEC 2024'!BH41+'JUL-SEP 2024'!BH41+'JAN-MAR 2025'!BH41+'APR-JUN 2025'!BH41</f>
        <v>396062.63159153314</v>
      </c>
      <c r="BI41" s="39">
        <f t="shared" si="114"/>
        <v>0.19932152809434822</v>
      </c>
      <c r="BJ41" s="36">
        <f t="shared" si="115"/>
        <v>621220.67567768716</v>
      </c>
      <c r="BK41" s="40">
        <f t="shared" si="116"/>
        <v>0.1006277158702359</v>
      </c>
      <c r="BL41" s="116">
        <f t="shared" si="117"/>
        <v>382912462.80169225</v>
      </c>
      <c r="BM41" s="117">
        <f t="shared" si="118"/>
        <v>37517482.665179014</v>
      </c>
      <c r="BN41" s="118">
        <f t="shared" si="119"/>
        <v>420429945.46687126</v>
      </c>
      <c r="BO41" s="32"/>
      <c r="BP41" s="35">
        <f>+'OCT-DEC 2024'!BP41+'JUL-SEP 2024'!BP41+'JAN-MAR 2025'!BP41+'APR-JUN 2025'!BP41</f>
        <v>379900828.50081354</v>
      </c>
      <c r="BQ41" s="39">
        <f t="shared" si="120"/>
        <v>759.54189367399056</v>
      </c>
      <c r="BR41" s="36">
        <f>+'OCT-DEC 2024'!BR41+'JUL-SEP 2024'!BR41+'JAN-MAR 2025'!BR41+'APR-JUN 2025'!BR41</f>
        <v>31727794.987721924</v>
      </c>
      <c r="BS41" s="39">
        <f t="shared" si="121"/>
        <v>345.69022987025556</v>
      </c>
      <c r="BT41" s="36">
        <f t="shared" si="122"/>
        <v>411628623.48853546</v>
      </c>
      <c r="BU41" s="40">
        <f t="shared" si="123"/>
        <v>695.37500251462188</v>
      </c>
      <c r="BV41" s="38">
        <f>+'OCT-DEC 2024'!BV41+'JUL-SEP 2024'!BV41+'JAN-MAR 2025'!BV41+'APR-JUN 2025'!BV41</f>
        <v>117192.0364970839</v>
      </c>
      <c r="BW41" s="39">
        <f t="shared" si="124"/>
        <v>9.2605323190109765E-2</v>
      </c>
      <c r="BX41" s="36">
        <f>+'OCT-DEC 2024'!BX41+'JUL-SEP 2024'!BX41+'JAN-MAR 2025'!BX41+'APR-JUN 2025'!BX41</f>
        <v>90856.081838226135</v>
      </c>
      <c r="BY41" s="39">
        <f t="shared" si="125"/>
        <v>0.1048878771563217</v>
      </c>
      <c r="BZ41" s="36">
        <f t="shared" si="126"/>
        <v>208048.11833531002</v>
      </c>
      <c r="CA41" s="40">
        <f t="shared" si="127"/>
        <v>9.759631693608592E-2</v>
      </c>
      <c r="CB41" s="116">
        <f t="shared" si="128"/>
        <v>380018020.5373106</v>
      </c>
      <c r="CC41" s="117">
        <f t="shared" si="129"/>
        <v>31818651.069560152</v>
      </c>
      <c r="CD41" s="118">
        <f t="shared" si="130"/>
        <v>411836671.60687077</v>
      </c>
      <c r="CE41" s="32"/>
      <c r="CF41" s="38">
        <f t="shared" si="145"/>
        <v>1516922799.5342617</v>
      </c>
      <c r="CG41" s="39">
        <f t="shared" si="131"/>
        <v>599.90206150407801</v>
      </c>
      <c r="CH41" s="36">
        <f t="shared" si="132"/>
        <v>151727515.25453871</v>
      </c>
      <c r="CI41" s="39">
        <f t="shared" si="133"/>
        <v>192.37223883978538</v>
      </c>
      <c r="CJ41" s="36">
        <f t="shared" si="134"/>
        <v>1668650314.7888005</v>
      </c>
      <c r="CK41" s="40">
        <f t="shared" si="135"/>
        <v>503.00917128038225</v>
      </c>
      <c r="CL41" s="38">
        <f t="shared" si="136"/>
        <v>4576471.75850322</v>
      </c>
      <c r="CM41" s="39">
        <f t="shared" si="137"/>
        <v>0.4092693762909087</v>
      </c>
      <c r="CN41" s="36">
        <f t="shared" si="138"/>
        <v>4928630.7026593201</v>
      </c>
      <c r="CO41" s="39">
        <f t="shared" si="139"/>
        <v>0.78395807355122449</v>
      </c>
      <c r="CP41" s="36">
        <f t="shared" si="140"/>
        <v>9505102.4611625411</v>
      </c>
      <c r="CQ41" s="40">
        <f t="shared" si="141"/>
        <v>0.54411544294342329</v>
      </c>
      <c r="CR41" s="152"/>
      <c r="CS41" s="161" t="s">
        <v>38</v>
      </c>
      <c r="CT41" s="38">
        <f t="shared" si="142"/>
        <v>1668650314.7888005</v>
      </c>
      <c r="CU41" s="36">
        <f t="shared" si="143"/>
        <v>9505102.4611625411</v>
      </c>
      <c r="CV41" s="37">
        <f t="shared" si="144"/>
        <v>1678155417.249963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f>+'JUL-SEP 2024'!D42+'OCT-DEC 2024'!D42+'JAN-MAR 2025'!D42+'APR-JUN 2025'!D42</f>
        <v>9344825.7299999986</v>
      </c>
      <c r="E42" s="39">
        <f t="shared" si="76"/>
        <v>21.075919001754865</v>
      </c>
      <c r="F42" s="36">
        <f>+'JUL-SEP 2024'!F42+'OCT-DEC 2024'!F42+'JAN-MAR 2025'!F42+'APR-JUN 2025'!F42</f>
        <v>874251.32999999984</v>
      </c>
      <c r="G42" s="39">
        <f t="shared" si="77"/>
        <v>7.4787535287173421</v>
      </c>
      <c r="H42" s="36">
        <f t="shared" si="78"/>
        <v>10219077.059999999</v>
      </c>
      <c r="I42" s="202">
        <f t="shared" si="79"/>
        <v>18.239012002741909</v>
      </c>
      <c r="J42" s="38">
        <f>+'JUL-SEP 2024'!J42+'OCT-DEC 2024'!J42+'JAN-MAR 2025'!J42+'APR-JUN 2025'!J42</f>
        <v>2038704.5899999999</v>
      </c>
      <c r="K42" s="39">
        <f t="shared" si="80"/>
        <v>1.4413890491552925</v>
      </c>
      <c r="L42" s="36">
        <f>+'JUL-SEP 2024'!L42+'OCT-DEC 2024'!L42+'JAN-MAR 2025'!L42+'APR-JUN 2025'!L42</f>
        <v>831619.51</v>
      </c>
      <c r="M42" s="39">
        <f t="shared" si="81"/>
        <v>0.72629763705533223</v>
      </c>
      <c r="N42" s="36">
        <f t="shared" si="82"/>
        <v>2870324.0999999996</v>
      </c>
      <c r="O42" s="40">
        <f t="shared" si="83"/>
        <v>1.1214767497021276</v>
      </c>
      <c r="P42" s="116">
        <f t="shared" si="84"/>
        <v>11383530.319999998</v>
      </c>
      <c r="Q42" s="117">
        <f t="shared" si="85"/>
        <v>1705870.8399999999</v>
      </c>
      <c r="R42" s="118">
        <f t="shared" si="86"/>
        <v>13089401.159999998</v>
      </c>
      <c r="S42" s="32"/>
      <c r="T42" s="38">
        <f>+'JUL-SEP 2024'!T42+'OCT-DEC 2024'!T42+'JAN-MAR 2025'!T42+'APR-JUN 2025'!T42</f>
        <v>9371158.555128986</v>
      </c>
      <c r="U42" s="39">
        <f t="shared" si="87"/>
        <v>14.524379272117857</v>
      </c>
      <c r="V42" s="36">
        <f>+'JUL-SEP 2024'!V42+'OCT-DEC 2024'!V42+'JAN-MAR 2025'!V42+'APR-JUN 2025'!V42</f>
        <v>928828.89041133632</v>
      </c>
      <c r="W42" s="39">
        <f t="shared" si="88"/>
        <v>4.0488254081668664</v>
      </c>
      <c r="X42" s="36">
        <f t="shared" si="89"/>
        <v>10299987.445540322</v>
      </c>
      <c r="Y42" s="40">
        <f t="shared" si="90"/>
        <v>11.776676715584133</v>
      </c>
      <c r="Z42" s="243">
        <f>+'OCT-DEC 2024'!Z42+'JUL-SEP 2024'!Z42+'JAN-MAR 2025'!Z42+'APR-JUN 2025'!Z42</f>
        <v>5483251.3842980359</v>
      </c>
      <c r="AA42" s="39">
        <f t="shared" si="91"/>
        <v>1.4967019432207493</v>
      </c>
      <c r="AB42" s="36">
        <f>+'OCT-DEC 2024'!AB42+'JUL-SEP 2024'!AB42+'JAN-MAR 2025'!AB42+'APR-JUN 2025'!AB42</f>
        <v>1102824.9635084243</v>
      </c>
      <c r="AC42" s="39">
        <f t="shared" si="92"/>
        <v>0.6385828757978772</v>
      </c>
      <c r="AD42" s="36">
        <f t="shared" si="93"/>
        <v>6586076.3478064602</v>
      </c>
      <c r="AE42" s="40">
        <f t="shared" si="94"/>
        <v>1.221783246330326</v>
      </c>
      <c r="AF42" s="116">
        <f t="shared" si="95"/>
        <v>14854409.939427022</v>
      </c>
      <c r="AG42" s="117">
        <f t="shared" si="96"/>
        <v>2031653.8539197608</v>
      </c>
      <c r="AH42" s="118">
        <f t="shared" si="97"/>
        <v>16886063.793346781</v>
      </c>
      <c r="AI42" s="32"/>
      <c r="AJ42" s="35">
        <f>+'OCT-DEC 2024'!AJ42+'JUL-SEP 2024'!AJ42+'JAN-MAR 2025'!AJ42+'APR-JUN 2025'!AJ42</f>
        <v>1610635.0954396757</v>
      </c>
      <c r="AK42" s="39">
        <f t="shared" si="98"/>
        <v>8.4305258125689662</v>
      </c>
      <c r="AL42" s="36">
        <f>+'OCT-DEC 2024'!AL42+'JUL-SEP 2024'!AL42+'JAN-MAR 2025'!AL42+'APR-JUN 2025'!AL42</f>
        <v>201413.21564331261</v>
      </c>
      <c r="AM42" s="39">
        <f t="shared" si="99"/>
        <v>1.8133409167242498</v>
      </c>
      <c r="AN42" s="36">
        <f t="shared" si="100"/>
        <v>1812048.3110829883</v>
      </c>
      <c r="AO42" s="40">
        <f t="shared" si="101"/>
        <v>5.9977568956907605</v>
      </c>
      <c r="AP42" s="36">
        <f>+'OCT-DEC 2024'!AP42+'JUL-SEP 2024'!AP42+'JAN-MAR 2025'!AP42+'APR-JUN 2025'!AP42</f>
        <v>658499.33235901012</v>
      </c>
      <c r="AQ42" s="39">
        <f t="shared" si="102"/>
        <v>1.009669426625263</v>
      </c>
      <c r="AR42" s="36">
        <f>+'OCT-DEC 2024'!AR42+'JUL-SEP 2024'!AR42+'JAN-MAR 2025'!AR42+'APR-JUN 2025'!AR42</f>
        <v>198897.01027040678</v>
      </c>
      <c r="AS42" s="39">
        <f t="shared" si="103"/>
        <v>0.35417395610671104</v>
      </c>
      <c r="AT42" s="36">
        <f t="shared" si="104"/>
        <v>857396.34262941685</v>
      </c>
      <c r="AU42" s="40">
        <f t="shared" si="105"/>
        <v>0.70638936821746479</v>
      </c>
      <c r="AV42" s="116">
        <f t="shared" si="106"/>
        <v>2269134.4277986856</v>
      </c>
      <c r="AW42" s="117">
        <f t="shared" si="107"/>
        <v>400310.22591371939</v>
      </c>
      <c r="AX42" s="118">
        <f t="shared" si="108"/>
        <v>2669444.6537124049</v>
      </c>
      <c r="AY42" s="32"/>
      <c r="AZ42" s="35">
        <f>+'OCT-DEC 2024'!AZ42+'JUL-SEP 2024'!AZ42+'JAN-MAR 2025'!AZ42+'APR-JUN 2025'!AZ42</f>
        <v>11563499.834223844</v>
      </c>
      <c r="BA42" s="39">
        <f t="shared" si="109"/>
        <v>15.442550393854749</v>
      </c>
      <c r="BB42" s="36">
        <f>+'OCT-DEC 2024'!BB42+'JUL-SEP 2024'!BB42+'JAN-MAR 2025'!BB42+'APR-JUN 2025'!BB42</f>
        <v>870676.33701819438</v>
      </c>
      <c r="BC42" s="39">
        <f t="shared" si="110"/>
        <v>3.6344911125243891</v>
      </c>
      <c r="BD42" s="36">
        <f t="shared" si="111"/>
        <v>12434176.171242038</v>
      </c>
      <c r="BE42" s="40">
        <f t="shared" si="112"/>
        <v>12.580525423493539</v>
      </c>
      <c r="BF42" s="38">
        <f>+'OCT-DEC 2024'!BF42+'JUL-SEP 2024'!BF42+'JAN-MAR 2025'!BF42+'APR-JUN 2025'!BF42</f>
        <v>6972805.6267106691</v>
      </c>
      <c r="BG42" s="39">
        <f t="shared" si="113"/>
        <v>1.6655847251783138</v>
      </c>
      <c r="BH42" s="36">
        <f>+'OCT-DEC 2024'!BH42+'JUL-SEP 2024'!BH42+'JAN-MAR 2025'!BH42+'APR-JUN 2025'!BH42</f>
        <v>1047744.6999456468</v>
      </c>
      <c r="BI42" s="39">
        <f t="shared" si="114"/>
        <v>0.52728547958874172</v>
      </c>
      <c r="BJ42" s="36">
        <f t="shared" si="115"/>
        <v>8020550.3266563155</v>
      </c>
      <c r="BK42" s="40">
        <f t="shared" si="116"/>
        <v>1.2991996097252374</v>
      </c>
      <c r="BL42" s="116">
        <f t="shared" si="117"/>
        <v>18536305.460934512</v>
      </c>
      <c r="BM42" s="117">
        <f t="shared" si="118"/>
        <v>1918421.0369638412</v>
      </c>
      <c r="BN42" s="118">
        <f t="shared" si="119"/>
        <v>20454726.497898355</v>
      </c>
      <c r="BO42" s="32"/>
      <c r="BP42" s="35">
        <f>+'OCT-DEC 2024'!BP42+'JUL-SEP 2024'!BP42+'JAN-MAR 2025'!BP42+'APR-JUN 2025'!BP42</f>
        <v>4997368.6552922372</v>
      </c>
      <c r="BQ42" s="39">
        <f t="shared" si="120"/>
        <v>9.9913202790490399</v>
      </c>
      <c r="BR42" s="36">
        <f>+'OCT-DEC 2024'!BR42+'JUL-SEP 2024'!BR42+'JAN-MAR 2025'!BR42+'APR-JUN 2025'!BR42</f>
        <v>363791.1856444999</v>
      </c>
      <c r="BS42" s="39">
        <f t="shared" si="121"/>
        <v>3.9636873170318463</v>
      </c>
      <c r="BT42" s="36">
        <f t="shared" si="122"/>
        <v>5361159.8409367371</v>
      </c>
      <c r="BU42" s="40">
        <f t="shared" si="123"/>
        <v>9.0567475757100873</v>
      </c>
      <c r="BV42" s="38">
        <f>+'OCT-DEC 2024'!BV42+'JUL-SEP 2024'!BV42+'JAN-MAR 2025'!BV42+'APR-JUN 2025'!BV42</f>
        <v>1473058.0263213767</v>
      </c>
      <c r="BW42" s="39">
        <f t="shared" si="124"/>
        <v>1.1640126640232136</v>
      </c>
      <c r="BX42" s="36">
        <f>+'OCT-DEC 2024'!BX42+'JUL-SEP 2024'!BX42+'JAN-MAR 2025'!BX42+'APR-JUN 2025'!BX42</f>
        <v>725359.00817646831</v>
      </c>
      <c r="BY42" s="39">
        <f t="shared" si="125"/>
        <v>0.83738331000572408</v>
      </c>
      <c r="BZ42" s="36">
        <f t="shared" si="126"/>
        <v>2198417.034497845</v>
      </c>
      <c r="CA42" s="40">
        <f t="shared" si="127"/>
        <v>1.031287412610677</v>
      </c>
      <c r="CB42" s="116">
        <f t="shared" si="128"/>
        <v>6470426.6816136139</v>
      </c>
      <c r="CC42" s="117">
        <f t="shared" si="129"/>
        <v>1089150.1938209683</v>
      </c>
      <c r="CD42" s="118">
        <f t="shared" si="130"/>
        <v>7559576.8754345821</v>
      </c>
      <c r="CE42" s="32"/>
      <c r="CF42" s="38">
        <f t="shared" si="145"/>
        <v>36887487.87008474</v>
      </c>
      <c r="CG42" s="39">
        <f t="shared" si="131"/>
        <v>14.588006735586477</v>
      </c>
      <c r="CH42" s="36">
        <f t="shared" si="132"/>
        <v>3238960.9587173429</v>
      </c>
      <c r="CI42" s="39">
        <f t="shared" si="133"/>
        <v>4.1066128981142347</v>
      </c>
      <c r="CJ42" s="36">
        <f t="shared" si="134"/>
        <v>40126448.828802086</v>
      </c>
      <c r="CK42" s="40">
        <f t="shared" si="135"/>
        <v>12.095986554471761</v>
      </c>
      <c r="CL42" s="38">
        <f t="shared" si="136"/>
        <v>16626318.959689092</v>
      </c>
      <c r="CM42" s="39">
        <f t="shared" si="137"/>
        <v>1.4868753812371804</v>
      </c>
      <c r="CN42" s="36">
        <f t="shared" si="138"/>
        <v>3906445.1919009462</v>
      </c>
      <c r="CO42" s="39">
        <f t="shared" si="139"/>
        <v>0.62136715689079625</v>
      </c>
      <c r="CP42" s="36">
        <f t="shared" si="140"/>
        <v>20532764.151590038</v>
      </c>
      <c r="CQ42" s="40">
        <f t="shared" si="141"/>
        <v>1.17538912461432</v>
      </c>
      <c r="CR42" s="152"/>
      <c r="CS42" s="161" t="s">
        <v>39</v>
      </c>
      <c r="CT42" s="38">
        <f t="shared" si="142"/>
        <v>40126448.828802086</v>
      </c>
      <c r="CU42" s="36">
        <f t="shared" si="143"/>
        <v>20532764.151590038</v>
      </c>
      <c r="CV42" s="37">
        <f t="shared" si="144"/>
        <v>60659212.980392128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f>+'JUL-SEP 2024'!D43+'OCT-DEC 2024'!D43+'JAN-MAR 2025'!D43+'APR-JUN 2025'!D43</f>
        <v>13294720.789999999</v>
      </c>
      <c r="E43" s="39">
        <f t="shared" si="76"/>
        <v>29.984342845630199</v>
      </c>
      <c r="F43" s="36">
        <f>+'JUL-SEP 2024'!F43+'OCT-DEC 2024'!F43+'JAN-MAR 2025'!F43+'APR-JUN 2025'!F43</f>
        <v>8106805.1600000001</v>
      </c>
      <c r="G43" s="39">
        <f t="shared" si="77"/>
        <v>69.349391435268359</v>
      </c>
      <c r="H43" s="36">
        <f t="shared" si="78"/>
        <v>21401525.949999999</v>
      </c>
      <c r="I43" s="202">
        <f t="shared" si="79"/>
        <v>38.197450355564932</v>
      </c>
      <c r="J43" s="38">
        <f>+'JUL-SEP 2024'!J43+'OCT-DEC 2024'!J43+'JAN-MAR 2025'!J43+'APR-JUN 2025'!J43</f>
        <v>33386272.670000002</v>
      </c>
      <c r="K43" s="39">
        <f t="shared" si="80"/>
        <v>23.604502611460074</v>
      </c>
      <c r="L43" s="36">
        <f>+'JUL-SEP 2024'!L43+'OCT-DEC 2024'!L43+'JAN-MAR 2025'!L43+'APR-JUN 2025'!L43</f>
        <v>39550633.450000003</v>
      </c>
      <c r="M43" s="39">
        <f t="shared" si="81"/>
        <v>34.541675938767455</v>
      </c>
      <c r="N43" s="36">
        <f t="shared" si="82"/>
        <v>72936906.120000005</v>
      </c>
      <c r="O43" s="40">
        <f t="shared" si="83"/>
        <v>28.497494205893624</v>
      </c>
      <c r="P43" s="116">
        <f t="shared" si="84"/>
        <v>46680993.460000001</v>
      </c>
      <c r="Q43" s="117">
        <f t="shared" si="85"/>
        <v>47657438.609999999</v>
      </c>
      <c r="R43" s="118">
        <f t="shared" si="86"/>
        <v>94338432.069999993</v>
      </c>
      <c r="S43" s="32"/>
      <c r="T43" s="38">
        <f>+'JUL-SEP 2024'!T43+'OCT-DEC 2024'!T43+'JAN-MAR 2025'!T43+'APR-JUN 2025'!T43</f>
        <v>18348945.442336757</v>
      </c>
      <c r="U43" s="39">
        <f t="shared" si="87"/>
        <v>28.439070930246274</v>
      </c>
      <c r="V43" s="36">
        <f>+'JUL-SEP 2024'!V43+'OCT-DEC 2024'!V43+'JAN-MAR 2025'!V43+'APR-JUN 2025'!V43</f>
        <v>17503527.596069913</v>
      </c>
      <c r="W43" s="39">
        <f t="shared" si="88"/>
        <v>76.299012654670136</v>
      </c>
      <c r="X43" s="36">
        <f t="shared" si="89"/>
        <v>35852473.03840667</v>
      </c>
      <c r="Y43" s="40">
        <f t="shared" si="90"/>
        <v>40.992572724962436</v>
      </c>
      <c r="Z43" s="243">
        <f>+'OCT-DEC 2024'!Z43+'JUL-SEP 2024'!Z43+'JAN-MAR 2025'!Z43+'APR-JUN 2025'!Z43</f>
        <v>75988675.105285078</v>
      </c>
      <c r="AA43" s="39">
        <f t="shared" si="91"/>
        <v>20.741780692115825</v>
      </c>
      <c r="AB43" s="36">
        <f>+'OCT-DEC 2024'!AB43+'JUL-SEP 2024'!AB43+'JAN-MAR 2025'!AB43+'APR-JUN 2025'!AB43</f>
        <v>53484173.484633394</v>
      </c>
      <c r="AC43" s="39">
        <f t="shared" si="92"/>
        <v>30.96962658954978</v>
      </c>
      <c r="AD43" s="36">
        <f t="shared" si="93"/>
        <v>129472848.58991846</v>
      </c>
      <c r="AE43" s="40">
        <f t="shared" si="94"/>
        <v>24.018512526735421</v>
      </c>
      <c r="AF43" s="116">
        <f t="shared" si="95"/>
        <v>94337620.547621831</v>
      </c>
      <c r="AG43" s="117">
        <f t="shared" si="96"/>
        <v>70987701.080703303</v>
      </c>
      <c r="AH43" s="118">
        <f t="shared" si="97"/>
        <v>165325321.62832513</v>
      </c>
      <c r="AI43" s="32"/>
      <c r="AJ43" s="35">
        <f>+'OCT-DEC 2024'!AJ43+'JUL-SEP 2024'!AJ43+'JAN-MAR 2025'!AJ43+'APR-JUN 2025'!AJ43</f>
        <v>3388797.0991300158</v>
      </c>
      <c r="AK43" s="39">
        <f t="shared" si="98"/>
        <v>17.737935488097314</v>
      </c>
      <c r="AL43" s="36">
        <f>+'OCT-DEC 2024'!AL43+'JUL-SEP 2024'!AL43+'JAN-MAR 2025'!AL43+'APR-JUN 2025'!AL43</f>
        <v>4463790.5984292533</v>
      </c>
      <c r="AM43" s="39">
        <f t="shared" si="99"/>
        <v>40.187899835506862</v>
      </c>
      <c r="AN43" s="36">
        <f t="shared" si="100"/>
        <v>7852587.6975592691</v>
      </c>
      <c r="AO43" s="40">
        <f t="shared" si="101"/>
        <v>25.991532192595912</v>
      </c>
      <c r="AP43" s="36">
        <f>+'OCT-DEC 2024'!AP43+'JUL-SEP 2024'!AP43+'JAN-MAR 2025'!AP43+'APR-JUN 2025'!AP43</f>
        <v>11686105.333407549</v>
      </c>
      <c r="AQ43" s="39">
        <f t="shared" si="102"/>
        <v>17.918170439436715</v>
      </c>
      <c r="AR43" s="36">
        <f>+'OCT-DEC 2024'!AR43+'JUL-SEP 2024'!AR43+'JAN-MAR 2025'!AR43+'APR-JUN 2025'!AR43</f>
        <v>9856317.7877157293</v>
      </c>
      <c r="AS43" s="39">
        <f t="shared" si="103"/>
        <v>17.551048448512642</v>
      </c>
      <c r="AT43" s="36">
        <f t="shared" si="104"/>
        <v>21542423.121123277</v>
      </c>
      <c r="AU43" s="40">
        <f t="shared" si="105"/>
        <v>17.748313005086846</v>
      </c>
      <c r="AV43" s="116">
        <f t="shared" si="106"/>
        <v>15074902.432537565</v>
      </c>
      <c r="AW43" s="117">
        <f t="shared" si="107"/>
        <v>14320108.386144983</v>
      </c>
      <c r="AX43" s="118">
        <f t="shared" si="108"/>
        <v>29395010.818682548</v>
      </c>
      <c r="AY43" s="32"/>
      <c r="AZ43" s="35">
        <f>+'OCT-DEC 2024'!AZ43+'JUL-SEP 2024'!AZ43+'JAN-MAR 2025'!AZ43+'APR-JUN 2025'!AZ43</f>
        <v>15136686.468574796</v>
      </c>
      <c r="BA43" s="39">
        <f t="shared" si="109"/>
        <v>20.214385518053245</v>
      </c>
      <c r="BB43" s="36">
        <f>+'OCT-DEC 2024'!BB43+'JUL-SEP 2024'!BB43+'JAN-MAR 2025'!BB43+'APR-JUN 2025'!BB43</f>
        <v>8066902.8301883526</v>
      </c>
      <c r="BC43" s="39">
        <f t="shared" si="110"/>
        <v>33.673921519822734</v>
      </c>
      <c r="BD43" s="36">
        <f t="shared" si="111"/>
        <v>23203589.298763148</v>
      </c>
      <c r="BE43" s="40">
        <f t="shared" si="112"/>
        <v>23.47669367629954</v>
      </c>
      <c r="BF43" s="38">
        <f>+'OCT-DEC 2024'!BF43+'JUL-SEP 2024'!BF43+'JAN-MAR 2025'!BF43+'APR-JUN 2025'!BF43</f>
        <v>60023765.0540419</v>
      </c>
      <c r="BG43" s="39">
        <f t="shared" si="113"/>
        <v>14.337796229215385</v>
      </c>
      <c r="BH43" s="36">
        <f>+'OCT-DEC 2024'!BH43+'JUL-SEP 2024'!BH43+'JAN-MAR 2025'!BH43+'APR-JUN 2025'!BH43</f>
        <v>38304876.308271848</v>
      </c>
      <c r="BI43" s="39">
        <f t="shared" si="114"/>
        <v>19.277219990559086</v>
      </c>
      <c r="BJ43" s="36">
        <f t="shared" si="115"/>
        <v>98328641.362313747</v>
      </c>
      <c r="BK43" s="40">
        <f t="shared" si="116"/>
        <v>15.927651754538383</v>
      </c>
      <c r="BL43" s="116">
        <f t="shared" si="117"/>
        <v>75160451.522616699</v>
      </c>
      <c r="BM43" s="117">
        <f t="shared" si="118"/>
        <v>46371779.138460204</v>
      </c>
      <c r="BN43" s="118">
        <f t="shared" si="119"/>
        <v>121532230.6610769</v>
      </c>
      <c r="BO43" s="32"/>
      <c r="BP43" s="35">
        <f>+'OCT-DEC 2024'!BP43+'JUL-SEP 2024'!BP43+'JAN-MAR 2025'!BP43+'APR-JUN 2025'!BP43</f>
        <v>7556981.4847990023</v>
      </c>
      <c r="BQ43" s="39">
        <f t="shared" si="120"/>
        <v>15.10879576144759</v>
      </c>
      <c r="BR43" s="36">
        <f>+'OCT-DEC 2024'!BR43+'JUL-SEP 2024'!BR43+'JAN-MAR 2025'!BR43+'APR-JUN 2025'!BR43</f>
        <v>6118266.6459739078</v>
      </c>
      <c r="BS43" s="39">
        <f t="shared" si="121"/>
        <v>66.661581873959832</v>
      </c>
      <c r="BT43" s="36">
        <f t="shared" si="122"/>
        <v>13675248.130772911</v>
      </c>
      <c r="BU43" s="40">
        <f t="shared" si="123"/>
        <v>23.101954433421817</v>
      </c>
      <c r="BV43" s="38">
        <f>+'OCT-DEC 2024'!BV43+'JUL-SEP 2024'!BV43+'JAN-MAR 2025'!BV43+'APR-JUN 2025'!BV43</f>
        <v>24214172.852418426</v>
      </c>
      <c r="BW43" s="39">
        <f t="shared" si="124"/>
        <v>19.134075742724953</v>
      </c>
      <c r="BX43" s="36">
        <f>+'OCT-DEC 2024'!BX43+'JUL-SEP 2024'!BX43+'JAN-MAR 2025'!BX43+'APR-JUN 2025'!BX43</f>
        <v>24017339.155453835</v>
      </c>
      <c r="BY43" s="39">
        <f t="shared" si="125"/>
        <v>27.726572266723888</v>
      </c>
      <c r="BZ43" s="36">
        <f t="shared" si="126"/>
        <v>48231512.007872261</v>
      </c>
      <c r="CA43" s="40">
        <f t="shared" si="127"/>
        <v>22.625621274018627</v>
      </c>
      <c r="CB43" s="116">
        <f t="shared" si="128"/>
        <v>31771154.337217428</v>
      </c>
      <c r="CC43" s="117">
        <f t="shared" si="129"/>
        <v>30135605.801427744</v>
      </c>
      <c r="CD43" s="118">
        <f t="shared" si="130"/>
        <v>61906760.138645172</v>
      </c>
      <c r="CE43" s="32"/>
      <c r="CF43" s="38">
        <f t="shared" si="145"/>
        <v>57726131.284840576</v>
      </c>
      <c r="CG43" s="39">
        <f t="shared" si="131"/>
        <v>22.829128266160485</v>
      </c>
      <c r="CH43" s="36">
        <f t="shared" si="132"/>
        <v>44259292.830661431</v>
      </c>
      <c r="CI43" s="39">
        <f t="shared" si="133"/>
        <v>56.115459592259484</v>
      </c>
      <c r="CJ43" s="36">
        <f t="shared" si="134"/>
        <v>101985424.115502</v>
      </c>
      <c r="CK43" s="40">
        <f t="shared" si="135"/>
        <v>30.743172018943895</v>
      </c>
      <c r="CL43" s="38">
        <f t="shared" si="136"/>
        <v>205298991.01515296</v>
      </c>
      <c r="CM43" s="39">
        <f t="shared" si="137"/>
        <v>18.359687208777824</v>
      </c>
      <c r="CN43" s="36">
        <f t="shared" si="138"/>
        <v>165213340.18607482</v>
      </c>
      <c r="CO43" s="39">
        <f t="shared" si="139"/>
        <v>26.279171581541622</v>
      </c>
      <c r="CP43" s="36">
        <f t="shared" si="140"/>
        <v>370512331.20122778</v>
      </c>
      <c r="CQ43" s="40">
        <f t="shared" si="141"/>
        <v>21.209816730676163</v>
      </c>
      <c r="CR43" s="152"/>
      <c r="CS43" s="161" t="s">
        <v>55</v>
      </c>
      <c r="CT43" s="38">
        <f t="shared" si="142"/>
        <v>101985424.115502</v>
      </c>
      <c r="CU43" s="36">
        <f t="shared" si="143"/>
        <v>370512331.20122778</v>
      </c>
      <c r="CV43" s="37">
        <f t="shared" si="144"/>
        <v>472497755.31672978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f>+'JUL-SEP 2024'!D44+'OCT-DEC 2024'!D44+'JAN-MAR 2025'!D44+'APR-JUN 2025'!D44</f>
        <v>78733.77</v>
      </c>
      <c r="E44" s="39">
        <f t="shared" si="76"/>
        <v>0.17757276670185668</v>
      </c>
      <c r="F44" s="36">
        <f>+'JUL-SEP 2024'!F44+'OCT-DEC 2024'!F44+'JAN-MAR 2025'!F44+'APR-JUN 2025'!F44</f>
        <v>32357.210000000003</v>
      </c>
      <c r="G44" s="39">
        <f t="shared" si="77"/>
        <v>0.27679866208147275</v>
      </c>
      <c r="H44" s="36">
        <f t="shared" si="78"/>
        <v>111090.98000000001</v>
      </c>
      <c r="I44" s="202">
        <f t="shared" si="79"/>
        <v>0.19827521660907818</v>
      </c>
      <c r="J44" s="38">
        <f>+'JUL-SEP 2024'!J44+'OCT-DEC 2024'!J44+'JAN-MAR 2025'!J44+'APR-JUN 2025'!J44</f>
        <v>2786043.71</v>
      </c>
      <c r="K44" s="39">
        <f t="shared" si="80"/>
        <v>1.9697669362003958</v>
      </c>
      <c r="L44" s="36">
        <f>+'JUL-SEP 2024'!L44+'OCT-DEC 2024'!L44+'JAN-MAR 2025'!L44+'APR-JUN 2025'!L44</f>
        <v>886118.44</v>
      </c>
      <c r="M44" s="39">
        <f t="shared" si="81"/>
        <v>0.77389445700132398</v>
      </c>
      <c r="N44" s="36">
        <f t="shared" si="82"/>
        <v>3672162.15</v>
      </c>
      <c r="O44" s="40">
        <f t="shared" si="83"/>
        <v>1.4347663639660682</v>
      </c>
      <c r="P44" s="116">
        <f t="shared" si="84"/>
        <v>2864777.48</v>
      </c>
      <c r="Q44" s="117">
        <f t="shared" si="85"/>
        <v>918475.64999999991</v>
      </c>
      <c r="R44" s="118">
        <f t="shared" si="86"/>
        <v>3783253.13</v>
      </c>
      <c r="S44" s="32"/>
      <c r="T44" s="38">
        <f>+'JUL-SEP 2024'!T44+'OCT-DEC 2024'!T44+'JAN-MAR 2025'!T44+'APR-JUN 2025'!T44</f>
        <v>89544.001164859379</v>
      </c>
      <c r="U44" s="39">
        <f t="shared" si="87"/>
        <v>0.13878444450708363</v>
      </c>
      <c r="V44" s="36">
        <f>+'JUL-SEP 2024'!V44+'OCT-DEC 2024'!V44+'JAN-MAR 2025'!V44+'APR-JUN 2025'!V44</f>
        <v>121394.96879598837</v>
      </c>
      <c r="W44" s="39">
        <f t="shared" si="88"/>
        <v>0.52916854671386826</v>
      </c>
      <c r="X44" s="36">
        <f t="shared" si="89"/>
        <v>210938.96996084775</v>
      </c>
      <c r="Y44" s="40">
        <f t="shared" si="90"/>
        <v>0.24118088192649259</v>
      </c>
      <c r="Z44" s="243">
        <f>+'OCT-DEC 2024'!Z44+'JUL-SEP 2024'!Z44+'JAN-MAR 2025'!Z44+'APR-JUN 2025'!Z44</f>
        <v>4289704.9472056292</v>
      </c>
      <c r="AA44" s="39">
        <f t="shared" si="91"/>
        <v>1.1709128909741326</v>
      </c>
      <c r="AB44" s="36">
        <f>+'OCT-DEC 2024'!AB44+'JUL-SEP 2024'!AB44+'JAN-MAR 2025'!AB44+'APR-JUN 2025'!AB44</f>
        <v>1197871.7181469011</v>
      </c>
      <c r="AC44" s="39">
        <f t="shared" si="92"/>
        <v>0.69361901654609126</v>
      </c>
      <c r="AD44" s="36">
        <f t="shared" si="93"/>
        <v>5487576.6653525308</v>
      </c>
      <c r="AE44" s="40">
        <f t="shared" si="94"/>
        <v>1.0180005330357254</v>
      </c>
      <c r="AF44" s="116">
        <f t="shared" si="95"/>
        <v>4379248.9483704884</v>
      </c>
      <c r="AG44" s="117">
        <f t="shared" si="96"/>
        <v>1319266.6869428896</v>
      </c>
      <c r="AH44" s="118">
        <f t="shared" si="97"/>
        <v>5698515.6353133777</v>
      </c>
      <c r="AI44" s="32"/>
      <c r="AJ44" s="35">
        <f>+'OCT-DEC 2024'!AJ44+'JUL-SEP 2024'!AJ44+'JAN-MAR 2025'!AJ44+'APR-JUN 2025'!AJ44</f>
        <v>47833.007938275434</v>
      </c>
      <c r="AK44" s="39">
        <f t="shared" si="98"/>
        <v>0.25037167590487958</v>
      </c>
      <c r="AL44" s="36">
        <f>+'OCT-DEC 2024'!AL44+'JUL-SEP 2024'!AL44+'JAN-MAR 2025'!AL44+'APR-JUN 2025'!AL44</f>
        <v>60610.876142753172</v>
      </c>
      <c r="AM44" s="39">
        <f t="shared" si="99"/>
        <v>0.54568505525873234</v>
      </c>
      <c r="AN44" s="36">
        <f t="shared" si="100"/>
        <v>108443.88408102861</v>
      </c>
      <c r="AO44" s="40">
        <f t="shared" si="101"/>
        <v>0.35894189440995034</v>
      </c>
      <c r="AP44" s="36">
        <f>+'OCT-DEC 2024'!AP44+'JUL-SEP 2024'!AP44+'JAN-MAR 2025'!AP44+'APR-JUN 2025'!AP44</f>
        <v>1900773.743926998</v>
      </c>
      <c r="AQ44" s="39">
        <f t="shared" si="102"/>
        <v>2.9144344449066426</v>
      </c>
      <c r="AR44" s="36">
        <f>+'OCT-DEC 2024'!AR44+'JUL-SEP 2024'!AR44+'JAN-MAR 2025'!AR44+'APR-JUN 2025'!AR44</f>
        <v>506629.34412897646</v>
      </c>
      <c r="AS44" s="39">
        <f t="shared" si="103"/>
        <v>0.90214990585308674</v>
      </c>
      <c r="AT44" s="36">
        <f t="shared" si="104"/>
        <v>2407403.0880559743</v>
      </c>
      <c r="AU44" s="40">
        <f t="shared" si="105"/>
        <v>1.9834047124593925</v>
      </c>
      <c r="AV44" s="116">
        <f t="shared" si="106"/>
        <v>1948606.7518652733</v>
      </c>
      <c r="AW44" s="117">
        <f t="shared" si="107"/>
        <v>567240.22027172963</v>
      </c>
      <c r="AX44" s="118">
        <f t="shared" si="108"/>
        <v>2515846.9721370032</v>
      </c>
      <c r="AY44" s="32"/>
      <c r="AZ44" s="35">
        <f>+'OCT-DEC 2024'!AZ44+'JUL-SEP 2024'!AZ44+'JAN-MAR 2025'!AZ44+'APR-JUN 2025'!AZ44</f>
        <v>402848.35078271601</v>
      </c>
      <c r="BA44" s="39">
        <f t="shared" si="109"/>
        <v>0.53798642688015641</v>
      </c>
      <c r="BB44" s="36">
        <f>+'OCT-DEC 2024'!BB44+'JUL-SEP 2024'!BB44+'JAN-MAR 2025'!BB44+'APR-JUN 2025'!BB44</f>
        <v>295556.22226473584</v>
      </c>
      <c r="BC44" s="39">
        <f t="shared" si="110"/>
        <v>1.2337494628041306</v>
      </c>
      <c r="BD44" s="36">
        <f t="shared" si="111"/>
        <v>698404.57304745191</v>
      </c>
      <c r="BE44" s="40">
        <f t="shared" si="112"/>
        <v>0.70662473863195752</v>
      </c>
      <c r="BF44" s="38">
        <f>+'OCT-DEC 2024'!BF44+'JUL-SEP 2024'!BF44+'JAN-MAR 2025'!BF44+'APR-JUN 2025'!BF44</f>
        <v>7848383.3032208011</v>
      </c>
      <c r="BG44" s="39">
        <f t="shared" si="113"/>
        <v>1.8747327900714337</v>
      </c>
      <c r="BH44" s="36">
        <f>+'OCT-DEC 2024'!BH44+'JUL-SEP 2024'!BH44+'JAN-MAR 2025'!BH44+'APR-JUN 2025'!BH44</f>
        <v>3530298.6446970091</v>
      </c>
      <c r="BI44" s="39">
        <f t="shared" si="114"/>
        <v>1.776649611357723</v>
      </c>
      <c r="BJ44" s="36">
        <f t="shared" si="115"/>
        <v>11378681.94791781</v>
      </c>
      <c r="BK44" s="40">
        <f t="shared" si="116"/>
        <v>1.8431626938104853</v>
      </c>
      <c r="BL44" s="116">
        <f t="shared" si="117"/>
        <v>8251231.6540035168</v>
      </c>
      <c r="BM44" s="117">
        <f t="shared" si="118"/>
        <v>3825854.8669617451</v>
      </c>
      <c r="BN44" s="118">
        <f t="shared" si="119"/>
        <v>12077086.520965261</v>
      </c>
      <c r="BO44" s="32"/>
      <c r="BP44" s="35">
        <f>+'OCT-DEC 2024'!BP44+'JUL-SEP 2024'!BP44+'JAN-MAR 2025'!BP44+'APR-JUN 2025'!BP44</f>
        <v>88152.207730326714</v>
      </c>
      <c r="BQ44" s="39">
        <f t="shared" si="120"/>
        <v>0.17624413996478547</v>
      </c>
      <c r="BR44" s="36">
        <f>+'OCT-DEC 2024'!BR44+'JUL-SEP 2024'!BR44+'JAN-MAR 2025'!BR44+'APR-JUN 2025'!BR44</f>
        <v>52887.087902367086</v>
      </c>
      <c r="BS44" s="39">
        <f t="shared" si="121"/>
        <v>0.57623133221872813</v>
      </c>
      <c r="BT44" s="36">
        <f t="shared" si="122"/>
        <v>141039.2956326938</v>
      </c>
      <c r="BU44" s="40">
        <f t="shared" si="123"/>
        <v>0.23826137192321978</v>
      </c>
      <c r="BV44" s="38">
        <f>+'OCT-DEC 2024'!BV44+'JUL-SEP 2024'!BV44+'JAN-MAR 2025'!BV44+'APR-JUN 2025'!BV44</f>
        <v>2799018.3180161696</v>
      </c>
      <c r="BW44" s="39">
        <f t="shared" si="124"/>
        <v>2.2117884772944842</v>
      </c>
      <c r="BX44" s="36">
        <f>+'OCT-DEC 2024'!BX44+'JUL-SEP 2024'!BX44+'JAN-MAR 2025'!BX44+'APR-JUN 2025'!BX44</f>
        <v>704493.49457027868</v>
      </c>
      <c r="BY44" s="39">
        <f t="shared" si="125"/>
        <v>0.81329533060302006</v>
      </c>
      <c r="BZ44" s="36">
        <f t="shared" si="126"/>
        <v>3503511.8125864482</v>
      </c>
      <c r="CA44" s="40">
        <f t="shared" si="127"/>
        <v>1.6435132986851695</v>
      </c>
      <c r="CB44" s="116">
        <f t="shared" si="128"/>
        <v>2887170.5257464964</v>
      </c>
      <c r="CC44" s="117">
        <f t="shared" si="129"/>
        <v>757380.58247264579</v>
      </c>
      <c r="CD44" s="118">
        <f t="shared" si="130"/>
        <v>3644551.1082191421</v>
      </c>
      <c r="CE44" s="32"/>
      <c r="CF44" s="38">
        <f t="shared" si="145"/>
        <v>707111.33761617751</v>
      </c>
      <c r="CG44" s="39">
        <f t="shared" si="131"/>
        <v>0.27964346588968908</v>
      </c>
      <c r="CH44" s="36">
        <f t="shared" si="132"/>
        <v>562806.36510584445</v>
      </c>
      <c r="CI44" s="39">
        <f t="shared" si="133"/>
        <v>0.71357077394341806</v>
      </c>
      <c r="CJ44" s="36">
        <f t="shared" si="134"/>
        <v>1269917.7027220218</v>
      </c>
      <c r="CK44" s="40">
        <f t="shared" si="135"/>
        <v>0.38281253152871692</v>
      </c>
      <c r="CL44" s="38">
        <f t="shared" si="136"/>
        <v>19623924.022369601</v>
      </c>
      <c r="CM44" s="39">
        <f t="shared" si="137"/>
        <v>1.7549482590147478</v>
      </c>
      <c r="CN44" s="36">
        <f t="shared" si="138"/>
        <v>6825411.6415431658</v>
      </c>
      <c r="CO44" s="39">
        <f t="shared" si="139"/>
        <v>1.0856639266584029</v>
      </c>
      <c r="CP44" s="36">
        <f t="shared" si="140"/>
        <v>26449335.663912766</v>
      </c>
      <c r="CQ44" s="40">
        <f t="shared" si="141"/>
        <v>1.5140806792070074</v>
      </c>
      <c r="CR44" s="152"/>
      <c r="CS44" s="161" t="s">
        <v>56</v>
      </c>
      <c r="CT44" s="38">
        <f t="shared" si="142"/>
        <v>1269917.7027220218</v>
      </c>
      <c r="CU44" s="36">
        <f t="shared" si="143"/>
        <v>26449335.663912766</v>
      </c>
      <c r="CV44" s="37">
        <f t="shared" si="144"/>
        <v>27719253.366634786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f>+'JUL-SEP 2024'!D45+'OCT-DEC 2024'!D45+'JAN-MAR 2025'!D45+'APR-JUN 2025'!D45</f>
        <v>40175932.790000007</v>
      </c>
      <c r="E45" s="39">
        <f t="shared" si="76"/>
        <v>90.611075023438417</v>
      </c>
      <c r="F45" s="36">
        <f>+'JUL-SEP 2024'!F45+'OCT-DEC 2024'!F45+'JAN-MAR 2025'!F45+'APR-JUN 2025'!F45</f>
        <v>22582134.030000001</v>
      </c>
      <c r="G45" s="39">
        <f t="shared" si="77"/>
        <v>193.17810424472617</v>
      </c>
      <c r="H45" s="36">
        <f t="shared" si="78"/>
        <v>62758066.820000008</v>
      </c>
      <c r="I45" s="202">
        <f t="shared" si="79"/>
        <v>112.01061771804068</v>
      </c>
      <c r="J45" s="38">
        <f>+'JUL-SEP 2024'!J45+'OCT-DEC 2024'!J45+'JAN-MAR 2025'!J45+'APR-JUN 2025'!J45</f>
        <v>37455230.469999999</v>
      </c>
      <c r="K45" s="39">
        <f t="shared" si="80"/>
        <v>26.481305480871875</v>
      </c>
      <c r="L45" s="36">
        <f>+'JUL-SEP 2024'!L45+'OCT-DEC 2024'!L45+'JAN-MAR 2025'!L45+'APR-JUN 2025'!L45</f>
        <v>72236845.480000004</v>
      </c>
      <c r="M45" s="39">
        <f t="shared" si="81"/>
        <v>63.088286830181694</v>
      </c>
      <c r="N45" s="36">
        <f t="shared" si="82"/>
        <v>109692075.95</v>
      </c>
      <c r="O45" s="40">
        <f t="shared" si="83"/>
        <v>42.858265658740393</v>
      </c>
      <c r="P45" s="116">
        <f t="shared" si="84"/>
        <v>77631163.260000005</v>
      </c>
      <c r="Q45" s="117">
        <f t="shared" si="85"/>
        <v>94818979.510000005</v>
      </c>
      <c r="R45" s="118">
        <f t="shared" si="86"/>
        <v>172450142.77000001</v>
      </c>
      <c r="S45" s="32"/>
      <c r="T45" s="38">
        <f>+'JUL-SEP 2024'!T45+'OCT-DEC 2024'!T45+'JAN-MAR 2025'!T45+'APR-JUN 2025'!T45</f>
        <v>64449143.338156931</v>
      </c>
      <c r="U45" s="39">
        <f t="shared" si="87"/>
        <v>99.889869123401553</v>
      </c>
      <c r="V45" s="36">
        <f>+'JUL-SEP 2024'!V45+'OCT-DEC 2024'!V45+'JAN-MAR 2025'!V45+'APR-JUN 2025'!V45</f>
        <v>43132535.873052426</v>
      </c>
      <c r="W45" s="39">
        <f t="shared" si="88"/>
        <v>188.01752288749876</v>
      </c>
      <c r="X45" s="36">
        <f t="shared" si="89"/>
        <v>107581679.21120936</v>
      </c>
      <c r="Y45" s="40">
        <f t="shared" si="90"/>
        <v>123.00545639389642</v>
      </c>
      <c r="Z45" s="243">
        <f>+'OCT-DEC 2024'!Z45+'JUL-SEP 2024'!Z45+'JAN-MAR 2025'!Z45+'APR-JUN 2025'!Z45</f>
        <v>102037547.87504965</v>
      </c>
      <c r="AA45" s="39">
        <f t="shared" si="91"/>
        <v>27.852050814850283</v>
      </c>
      <c r="AB45" s="36">
        <f>+'OCT-DEC 2024'!AB45+'JUL-SEP 2024'!AB45+'JAN-MAR 2025'!AB45+'APR-JUN 2025'!AB45</f>
        <v>99294731.528665736</v>
      </c>
      <c r="AC45" s="39">
        <f t="shared" si="92"/>
        <v>57.495901262003983</v>
      </c>
      <c r="AD45" s="36">
        <f t="shared" si="93"/>
        <v>201332279.40371537</v>
      </c>
      <c r="AE45" s="40">
        <f t="shared" si="94"/>
        <v>37.349157970645521</v>
      </c>
      <c r="AF45" s="116">
        <f t="shared" si="95"/>
        <v>166486691.21320659</v>
      </c>
      <c r="AG45" s="117">
        <f t="shared" si="96"/>
        <v>142427267.40171817</v>
      </c>
      <c r="AH45" s="118">
        <f t="shared" si="97"/>
        <v>308913958.61492479</v>
      </c>
      <c r="AI45" s="32"/>
      <c r="AJ45" s="35">
        <f>+'OCT-DEC 2024'!AJ45+'JUL-SEP 2024'!AJ45+'JAN-MAR 2025'!AJ45+'APR-JUN 2025'!AJ45</f>
        <v>17508692.95437615</v>
      </c>
      <c r="AK45" s="39">
        <f t="shared" si="98"/>
        <v>91.645518164943624</v>
      </c>
      <c r="AL45" s="36">
        <f>+'OCT-DEC 2024'!AL45+'JUL-SEP 2024'!AL45+'JAN-MAR 2025'!AL45+'APR-JUN 2025'!AL45</f>
        <v>20893891.559774179</v>
      </c>
      <c r="AM45" s="39">
        <f t="shared" si="99"/>
        <v>188.10954561211256</v>
      </c>
      <c r="AN45" s="36">
        <f t="shared" si="100"/>
        <v>38402584.514150329</v>
      </c>
      <c r="AO45" s="40">
        <f t="shared" si="101"/>
        <v>127.10994771680991</v>
      </c>
      <c r="AP45" s="36">
        <f>+'OCT-DEC 2024'!AP45+'JUL-SEP 2024'!AP45+'JAN-MAR 2025'!AP45+'APR-JUN 2025'!AP45</f>
        <v>11019713.300118536</v>
      </c>
      <c r="AQ45" s="39">
        <f t="shared" si="102"/>
        <v>16.896399225564419</v>
      </c>
      <c r="AR45" s="36">
        <f>+'OCT-DEC 2024'!AR45+'JUL-SEP 2024'!AR45+'JAN-MAR 2025'!AR45+'APR-JUN 2025'!AR45</f>
        <v>23096613.54014463</v>
      </c>
      <c r="AS45" s="39">
        <f t="shared" si="103"/>
        <v>41.127913280645018</v>
      </c>
      <c r="AT45" s="36">
        <f t="shared" si="104"/>
        <v>34116326.840263166</v>
      </c>
      <c r="AU45" s="40">
        <f t="shared" si="105"/>
        <v>28.107666623217987</v>
      </c>
      <c r="AV45" s="116">
        <f t="shared" si="106"/>
        <v>28528406.254494686</v>
      </c>
      <c r="AW45" s="117">
        <f t="shared" si="107"/>
        <v>43990505.099918813</v>
      </c>
      <c r="AX45" s="118">
        <f t="shared" si="108"/>
        <v>72518911.354413494</v>
      </c>
      <c r="AY45" s="32"/>
      <c r="AZ45" s="35">
        <f>+'OCT-DEC 2024'!AZ45+'JUL-SEP 2024'!AZ45+'JAN-MAR 2025'!AZ45+'APR-JUN 2025'!AZ45</f>
        <v>121983296.45066705</v>
      </c>
      <c r="BA45" s="39">
        <f t="shared" si="109"/>
        <v>162.90337956963248</v>
      </c>
      <c r="BB45" s="36">
        <f>+'OCT-DEC 2024'!BB45+'JUL-SEP 2024'!BB45+'JAN-MAR 2025'!BB45+'APR-JUN 2025'!BB45</f>
        <v>52150436.588285506</v>
      </c>
      <c r="BC45" s="39">
        <f t="shared" si="110"/>
        <v>217.69317740218958</v>
      </c>
      <c r="BD45" s="36">
        <f t="shared" si="111"/>
        <v>174133733.03895256</v>
      </c>
      <c r="BE45" s="40">
        <f t="shared" si="112"/>
        <v>176.18327305439433</v>
      </c>
      <c r="BF45" s="38">
        <f>+'OCT-DEC 2024'!BF45+'JUL-SEP 2024'!BF45+'JAN-MAR 2025'!BF45+'APR-JUN 2025'!BF45</f>
        <v>161076666.71890292</v>
      </c>
      <c r="BG45" s="39">
        <f t="shared" si="113"/>
        <v>38.476167275037554</v>
      </c>
      <c r="BH45" s="36">
        <f>+'OCT-DEC 2024'!BH45+'JUL-SEP 2024'!BH45+'JAN-MAR 2025'!BH45+'APR-JUN 2025'!BH45</f>
        <v>161331115.50608176</v>
      </c>
      <c r="BI45" s="39">
        <f t="shared" si="114"/>
        <v>81.191109453117747</v>
      </c>
      <c r="BJ45" s="36">
        <f t="shared" si="115"/>
        <v>322407782.22498465</v>
      </c>
      <c r="BK45" s="40">
        <f t="shared" si="116"/>
        <v>52.224853380316958</v>
      </c>
      <c r="BL45" s="116">
        <f t="shared" si="117"/>
        <v>283059963.16956997</v>
      </c>
      <c r="BM45" s="117">
        <f t="shared" si="118"/>
        <v>213481552.09436727</v>
      </c>
      <c r="BN45" s="118">
        <f t="shared" si="119"/>
        <v>496541515.26393723</v>
      </c>
      <c r="BO45" s="32"/>
      <c r="BP45" s="35">
        <f>+'OCT-DEC 2024'!BP45+'JUL-SEP 2024'!BP45+'JAN-MAR 2025'!BP45+'APR-JUN 2025'!BP45</f>
        <v>21292777.679163951</v>
      </c>
      <c r="BQ45" s="39">
        <f t="shared" si="120"/>
        <v>42.570996077669342</v>
      </c>
      <c r="BR45" s="36">
        <f>+'OCT-DEC 2024'!BR45+'JUL-SEP 2024'!BR45+'JAN-MAR 2025'!BR45+'APR-JUN 2025'!BR45</f>
        <v>18003463.223209914</v>
      </c>
      <c r="BS45" s="39">
        <f t="shared" si="121"/>
        <v>196.15675600843218</v>
      </c>
      <c r="BT45" s="36">
        <f t="shared" si="122"/>
        <v>39296240.902373865</v>
      </c>
      <c r="BU45" s="40">
        <f t="shared" si="123"/>
        <v>66.384167808156519</v>
      </c>
      <c r="BV45" s="38">
        <f>+'OCT-DEC 2024'!BV45+'JUL-SEP 2024'!BV45+'JAN-MAR 2025'!BV45+'APR-JUN 2025'!BV45</f>
        <v>31703384.977781221</v>
      </c>
      <c r="BW45" s="39">
        <f t="shared" si="124"/>
        <v>25.052062408361298</v>
      </c>
      <c r="BX45" s="36">
        <f>+'OCT-DEC 2024'!BX45+'JUL-SEP 2024'!BX45+'JAN-MAR 2025'!BX45+'APR-JUN 2025'!BX45</f>
        <v>52490336.241229802</v>
      </c>
      <c r="BY45" s="39">
        <f t="shared" si="125"/>
        <v>60.596933393706458</v>
      </c>
      <c r="BZ45" s="36">
        <f t="shared" si="126"/>
        <v>84193721.219011024</v>
      </c>
      <c r="CA45" s="40">
        <f t="shared" si="127"/>
        <v>39.495656898351626</v>
      </c>
      <c r="CB45" s="116">
        <f t="shared" si="128"/>
        <v>52996162.656945169</v>
      </c>
      <c r="CC45" s="117">
        <f t="shared" si="129"/>
        <v>70493799.46443972</v>
      </c>
      <c r="CD45" s="118">
        <f t="shared" si="130"/>
        <v>123489962.12138489</v>
      </c>
      <c r="CE45" s="32"/>
      <c r="CF45" s="38">
        <f t="shared" si="145"/>
        <v>265409843.21236411</v>
      </c>
      <c r="CG45" s="39">
        <f t="shared" si="131"/>
        <v>104.96243588365628</v>
      </c>
      <c r="CH45" s="36">
        <f t="shared" si="132"/>
        <v>156762461.27432203</v>
      </c>
      <c r="CI45" s="39">
        <f t="shared" si="133"/>
        <v>198.75594476575591</v>
      </c>
      <c r="CJ45" s="36">
        <f t="shared" si="134"/>
        <v>422172304.48668611</v>
      </c>
      <c r="CK45" s="40">
        <f t="shared" si="135"/>
        <v>127.2624582486325</v>
      </c>
      <c r="CL45" s="38">
        <f t="shared" si="136"/>
        <v>343292543.34185237</v>
      </c>
      <c r="CM45" s="39">
        <f t="shared" si="137"/>
        <v>30.700315114539521</v>
      </c>
      <c r="CN45" s="36">
        <f t="shared" si="138"/>
        <v>408449642.29612195</v>
      </c>
      <c r="CO45" s="39">
        <f t="shared" si="139"/>
        <v>64.968834963508542</v>
      </c>
      <c r="CP45" s="36">
        <f t="shared" si="140"/>
        <v>751742185.63797426</v>
      </c>
      <c r="CQ45" s="40">
        <f t="shared" si="141"/>
        <v>43.033153402497433</v>
      </c>
      <c r="CR45" s="152"/>
      <c r="CS45" s="161" t="s">
        <v>60</v>
      </c>
      <c r="CT45" s="38">
        <f t="shared" si="142"/>
        <v>422172304.48668611</v>
      </c>
      <c r="CU45" s="36">
        <f t="shared" si="143"/>
        <v>751742185.63797426</v>
      </c>
      <c r="CV45" s="37">
        <f t="shared" si="144"/>
        <v>1173914490.1246605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f>+'JUL-SEP 2024'!D46+'OCT-DEC 2024'!D46+'JAN-MAR 2025'!D46+'APR-JUN 2025'!D46</f>
        <v>843834.94000000006</v>
      </c>
      <c r="E46" s="39">
        <f t="shared" si="76"/>
        <v>1.9031491180403941</v>
      </c>
      <c r="F46" s="36">
        <f>+'JUL-SEP 2024'!F46+'OCT-DEC 2024'!F46+'JAN-MAR 2025'!F46+'APR-JUN 2025'!F46</f>
        <v>428139.89</v>
      </c>
      <c r="G46" s="39">
        <f t="shared" si="77"/>
        <v>3.6625082550599668</v>
      </c>
      <c r="H46" s="36">
        <f t="shared" si="78"/>
        <v>1271974.83</v>
      </c>
      <c r="I46" s="202">
        <f t="shared" si="79"/>
        <v>2.2702210831117466</v>
      </c>
      <c r="J46" s="38">
        <f>+'JUL-SEP 2024'!J46+'OCT-DEC 2024'!J46+'JAN-MAR 2025'!J46+'APR-JUN 2025'!J46</f>
        <v>3635721.0999999996</v>
      </c>
      <c r="K46" s="39">
        <f t="shared" si="80"/>
        <v>2.5704992302601499</v>
      </c>
      <c r="L46" s="36">
        <f>+'JUL-SEP 2024'!L46+'OCT-DEC 2024'!L46+'JAN-MAR 2025'!L46+'APR-JUN 2025'!L46</f>
        <v>1448464.67</v>
      </c>
      <c r="M46" s="39">
        <f t="shared" si="81"/>
        <v>1.26502138842213</v>
      </c>
      <c r="N46" s="36">
        <f t="shared" si="82"/>
        <v>5084185.7699999996</v>
      </c>
      <c r="O46" s="40">
        <f t="shared" si="83"/>
        <v>1.9864642227062126</v>
      </c>
      <c r="P46" s="116">
        <f t="shared" si="84"/>
        <v>4479556.04</v>
      </c>
      <c r="Q46" s="117">
        <f t="shared" si="85"/>
        <v>1876604.56</v>
      </c>
      <c r="R46" s="118">
        <f t="shared" si="86"/>
        <v>6356160.5999999996</v>
      </c>
      <c r="S46" s="32"/>
      <c r="T46" s="38">
        <f>+'JUL-SEP 2024'!T46+'OCT-DEC 2024'!T46+'JAN-MAR 2025'!T46+'APR-JUN 2025'!T46</f>
        <v>3017876.2121963841</v>
      </c>
      <c r="U46" s="39">
        <f t="shared" si="87"/>
        <v>4.6774129841450955</v>
      </c>
      <c r="V46" s="36">
        <f>+'JUL-SEP 2024'!V46+'OCT-DEC 2024'!V46+'JAN-MAR 2025'!V46+'APR-JUN 2025'!V46</f>
        <v>968524.22315162467</v>
      </c>
      <c r="W46" s="39">
        <f t="shared" si="88"/>
        <v>4.2218599395468521</v>
      </c>
      <c r="X46" s="36">
        <f t="shared" si="89"/>
        <v>3986400.4353480088</v>
      </c>
      <c r="Y46" s="40">
        <f t="shared" si="90"/>
        <v>4.5579229522541027</v>
      </c>
      <c r="Z46" s="243">
        <f>+'OCT-DEC 2024'!Z46+'JUL-SEP 2024'!Z46+'JAN-MAR 2025'!Z46+'APR-JUN 2025'!Z46</f>
        <v>10673801.742079061</v>
      </c>
      <c r="AA46" s="39">
        <f t="shared" si="91"/>
        <v>2.9135085534598244</v>
      </c>
      <c r="AB46" s="36">
        <f>+'OCT-DEC 2024'!AB46+'JUL-SEP 2024'!AB46+'JAN-MAR 2025'!AB46+'APR-JUN 2025'!AB46</f>
        <v>2419007.2139357571</v>
      </c>
      <c r="AC46" s="39">
        <f t="shared" si="92"/>
        <v>1.4007087564799274</v>
      </c>
      <c r="AD46" s="36">
        <f t="shared" si="93"/>
        <v>13092808.956014818</v>
      </c>
      <c r="AE46" s="40">
        <f t="shared" si="94"/>
        <v>2.4288474328406959</v>
      </c>
      <c r="AF46" s="116">
        <f t="shared" si="95"/>
        <v>13691677.954275444</v>
      </c>
      <c r="AG46" s="117">
        <f t="shared" si="96"/>
        <v>3387531.4370873817</v>
      </c>
      <c r="AH46" s="118">
        <f t="shared" si="97"/>
        <v>17079209.391362827</v>
      </c>
      <c r="AI46" s="32"/>
      <c r="AJ46" s="35">
        <f>+'OCT-DEC 2024'!AJ46+'JUL-SEP 2024'!AJ46+'JAN-MAR 2025'!AJ46+'APR-JUN 2025'!AJ46</f>
        <v>318991.46851221472</v>
      </c>
      <c r="AK46" s="39">
        <f t="shared" si="98"/>
        <v>1.6696927919277602</v>
      </c>
      <c r="AL46" s="36">
        <f>+'OCT-DEC 2024'!AL46+'JUL-SEP 2024'!AL46+'JAN-MAR 2025'!AL46+'APR-JUN 2025'!AL46</f>
        <v>478803.08033065032</v>
      </c>
      <c r="AM46" s="39">
        <f t="shared" si="99"/>
        <v>4.3107062952351187</v>
      </c>
      <c r="AN46" s="36">
        <f t="shared" si="100"/>
        <v>797794.54884286504</v>
      </c>
      <c r="AO46" s="40">
        <f t="shared" si="101"/>
        <v>2.6406457970245865</v>
      </c>
      <c r="AP46" s="36">
        <f>+'OCT-DEC 2024'!AP46+'JUL-SEP 2024'!AP46+'JAN-MAR 2025'!AP46+'APR-JUN 2025'!AP46</f>
        <v>1388990.7680775635</v>
      </c>
      <c r="AQ46" s="39">
        <f t="shared" si="102"/>
        <v>2.1297235144774072</v>
      </c>
      <c r="AR46" s="36">
        <f>+'OCT-DEC 2024'!AR46+'JUL-SEP 2024'!AR46+'JAN-MAR 2025'!AR46+'APR-JUN 2025'!AR46</f>
        <v>534581.54989154357</v>
      </c>
      <c r="AS46" s="39">
        <f t="shared" si="103"/>
        <v>0.95192412459764164</v>
      </c>
      <c r="AT46" s="36">
        <f t="shared" si="104"/>
        <v>1923572.3179691071</v>
      </c>
      <c r="AU46" s="40">
        <f t="shared" si="105"/>
        <v>1.5847875327339684</v>
      </c>
      <c r="AV46" s="116">
        <f t="shared" si="106"/>
        <v>1707982.2365897782</v>
      </c>
      <c r="AW46" s="117">
        <f t="shared" si="107"/>
        <v>1013384.6302221939</v>
      </c>
      <c r="AX46" s="118">
        <f t="shared" si="108"/>
        <v>2721366.8668119721</v>
      </c>
      <c r="AY46" s="32"/>
      <c r="AZ46" s="35">
        <f>+'OCT-DEC 2024'!AZ46+'JUL-SEP 2024'!AZ46+'JAN-MAR 2025'!AZ46+'APR-JUN 2025'!AZ46</f>
        <v>7199415.3326686639</v>
      </c>
      <c r="BA46" s="39">
        <f t="shared" si="109"/>
        <v>9.6145056146393539</v>
      </c>
      <c r="BB46" s="36">
        <f>+'OCT-DEC 2024'!BB46+'JUL-SEP 2024'!BB46+'JAN-MAR 2025'!BB46+'APR-JUN 2025'!BB46</f>
        <v>6278581.3251325069</v>
      </c>
      <c r="BC46" s="39">
        <f t="shared" si="110"/>
        <v>26.208875853460622</v>
      </c>
      <c r="BD46" s="36">
        <f t="shared" si="111"/>
        <v>13477996.65780117</v>
      </c>
      <c r="BE46" s="40">
        <f t="shared" si="112"/>
        <v>13.636631593123981</v>
      </c>
      <c r="BF46" s="38">
        <f>+'OCT-DEC 2024'!BF46+'JUL-SEP 2024'!BF46+'JAN-MAR 2025'!BF46+'APR-JUN 2025'!BF46</f>
        <v>16041733.355684455</v>
      </c>
      <c r="BG46" s="39">
        <f t="shared" si="113"/>
        <v>3.8318673247192985</v>
      </c>
      <c r="BH46" s="36">
        <f>+'OCT-DEC 2024'!BH46+'JUL-SEP 2024'!BH46+'JAN-MAR 2025'!BH46+'APR-JUN 2025'!BH46</f>
        <v>16710991.489952726</v>
      </c>
      <c r="BI46" s="39">
        <f t="shared" si="114"/>
        <v>8.4099334147337732</v>
      </c>
      <c r="BJ46" s="36">
        <f t="shared" si="115"/>
        <v>32752724.84563718</v>
      </c>
      <c r="BK46" s="40">
        <f t="shared" si="116"/>
        <v>5.3054124223205932</v>
      </c>
      <c r="BL46" s="116">
        <f t="shared" si="117"/>
        <v>23241148.688353121</v>
      </c>
      <c r="BM46" s="117">
        <f t="shared" si="118"/>
        <v>22989572.815085232</v>
      </c>
      <c r="BN46" s="118">
        <f t="shared" si="119"/>
        <v>46230721.503438354</v>
      </c>
      <c r="BO46" s="32"/>
      <c r="BP46" s="35">
        <f>+'OCT-DEC 2024'!BP46+'JUL-SEP 2024'!BP46+'JAN-MAR 2025'!BP46+'APR-JUN 2025'!BP46</f>
        <v>668901.813200459</v>
      </c>
      <c r="BQ46" s="39">
        <f t="shared" si="120"/>
        <v>1.3373462539820562</v>
      </c>
      <c r="BR46" s="36">
        <f>+'OCT-DEC 2024'!BR46+'JUL-SEP 2024'!BR46+'JAN-MAR 2025'!BR46+'APR-JUN 2025'!BR46</f>
        <v>308100.52362129738</v>
      </c>
      <c r="BS46" s="39">
        <f t="shared" si="121"/>
        <v>3.3569096394819993</v>
      </c>
      <c r="BT46" s="36">
        <f t="shared" si="122"/>
        <v>977002.33682175633</v>
      </c>
      <c r="BU46" s="40">
        <f t="shared" si="123"/>
        <v>1.6504756075184412</v>
      </c>
      <c r="BV46" s="38">
        <f>+'OCT-DEC 2024'!BV46+'JUL-SEP 2024'!BV46+'JAN-MAR 2025'!BV46+'APR-JUN 2025'!BV46</f>
        <v>3033977.3906874517</v>
      </c>
      <c r="BW46" s="39">
        <f t="shared" si="124"/>
        <v>2.3974534892828538</v>
      </c>
      <c r="BX46" s="36">
        <f>+'OCT-DEC 2024'!BX46+'JUL-SEP 2024'!BX46+'JAN-MAR 2025'!BX46+'APR-JUN 2025'!BX46</f>
        <v>952682.9425505593</v>
      </c>
      <c r="BY46" s="39">
        <f t="shared" si="125"/>
        <v>1.0998151078657286</v>
      </c>
      <c r="BZ46" s="36">
        <f t="shared" si="126"/>
        <v>3986660.3332380112</v>
      </c>
      <c r="CA46" s="40">
        <f t="shared" si="127"/>
        <v>1.8701604634180604</v>
      </c>
      <c r="CB46" s="116">
        <f t="shared" si="128"/>
        <v>3702879.2038879106</v>
      </c>
      <c r="CC46" s="117">
        <f t="shared" si="129"/>
        <v>1260783.4661718567</v>
      </c>
      <c r="CD46" s="118">
        <f t="shared" si="130"/>
        <v>4963662.6700597676</v>
      </c>
      <c r="CE46" s="32"/>
      <c r="CF46" s="38">
        <f t="shared" si="145"/>
        <v>12049019.766577721</v>
      </c>
      <c r="CG46" s="39">
        <f t="shared" si="131"/>
        <v>4.7650624008635321</v>
      </c>
      <c r="CH46" s="36">
        <f t="shared" si="132"/>
        <v>8462149.0422360785</v>
      </c>
      <c r="CI46" s="39">
        <f t="shared" si="133"/>
        <v>10.728987118255759</v>
      </c>
      <c r="CJ46" s="36">
        <f t="shared" si="134"/>
        <v>20511168.808813799</v>
      </c>
      <c r="CK46" s="40">
        <f t="shared" si="135"/>
        <v>6.1830246475693178</v>
      </c>
      <c r="CL46" s="38">
        <f t="shared" si="136"/>
        <v>34774224.356528528</v>
      </c>
      <c r="CM46" s="39">
        <f t="shared" si="137"/>
        <v>3.1098247436910396</v>
      </c>
      <c r="CN46" s="36">
        <f t="shared" si="138"/>
        <v>22065727.866330586</v>
      </c>
      <c r="CO46" s="39">
        <f t="shared" si="139"/>
        <v>3.5098197761622441</v>
      </c>
      <c r="CP46" s="36">
        <f t="shared" si="140"/>
        <v>56839952.222859114</v>
      </c>
      <c r="CQ46" s="40">
        <f t="shared" si="141"/>
        <v>3.2537782635160943</v>
      </c>
      <c r="CR46" s="152"/>
      <c r="CS46" s="161" t="s">
        <v>61</v>
      </c>
      <c r="CT46" s="38">
        <f t="shared" si="142"/>
        <v>20511168.808813799</v>
      </c>
      <c r="CU46" s="36">
        <f t="shared" si="143"/>
        <v>56839952.222859114</v>
      </c>
      <c r="CV46" s="37">
        <f t="shared" si="144"/>
        <v>77351121.03167291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f>+'JUL-SEP 2024'!D47+'OCT-DEC 2024'!D47+'JAN-MAR 2025'!D47+'APR-JUN 2025'!D47</f>
        <v>127688307.66999999</v>
      </c>
      <c r="E47" s="39">
        <f t="shared" si="76"/>
        <v>287.98273051626774</v>
      </c>
      <c r="F47" s="36">
        <f>+'JUL-SEP 2024'!F47+'OCT-DEC 2024'!F47+'JAN-MAR 2025'!F47+'APR-JUN 2025'!F47</f>
        <v>9458661.5600000005</v>
      </c>
      <c r="G47" s="39">
        <f t="shared" si="77"/>
        <v>80.913801433728551</v>
      </c>
      <c r="H47" s="36">
        <f t="shared" si="78"/>
        <v>137146969.22999999</v>
      </c>
      <c r="I47" s="202">
        <f t="shared" si="79"/>
        <v>244.77995451437033</v>
      </c>
      <c r="J47" s="38">
        <f>+'JUL-SEP 2024'!J47+'OCT-DEC 2024'!J47+'JAN-MAR 2025'!J47+'APR-JUN 2025'!J47</f>
        <v>0</v>
      </c>
      <c r="K47" s="39">
        <f t="shared" si="80"/>
        <v>0</v>
      </c>
      <c r="L47" s="36">
        <f>+'JUL-SEP 2024'!L47+'OCT-DEC 2024'!L47+'JAN-MAR 2025'!L47+'APR-JUN 2025'!L47</f>
        <v>0</v>
      </c>
      <c r="M47" s="39">
        <f t="shared" si="81"/>
        <v>0</v>
      </c>
      <c r="N47" s="36">
        <f t="shared" si="82"/>
        <v>0</v>
      </c>
      <c r="O47" s="40">
        <f t="shared" si="83"/>
        <v>0</v>
      </c>
      <c r="P47" s="116">
        <f t="shared" si="84"/>
        <v>127688307.66999999</v>
      </c>
      <c r="Q47" s="117">
        <f t="shared" si="85"/>
        <v>9458661.5600000005</v>
      </c>
      <c r="R47" s="118">
        <f t="shared" si="86"/>
        <v>137146969.22999999</v>
      </c>
      <c r="S47" s="32"/>
      <c r="T47" s="38">
        <f>+'JUL-SEP 2024'!T47+'OCT-DEC 2024'!T47+'JAN-MAR 2025'!T47+'APR-JUN 2025'!T47</f>
        <v>336242486.0474717</v>
      </c>
      <c r="U47" s="39">
        <f t="shared" si="87"/>
        <v>521.14296925222129</v>
      </c>
      <c r="V47" s="36">
        <f>+'JUL-SEP 2024'!V47+'OCT-DEC 2024'!V47+'JAN-MAR 2025'!V47+'APR-JUN 2025'!V47</f>
        <v>31309456.770405907</v>
      </c>
      <c r="W47" s="39">
        <f t="shared" si="88"/>
        <v>136.47995383927216</v>
      </c>
      <c r="X47" s="36">
        <f t="shared" si="89"/>
        <v>367551942.81787759</v>
      </c>
      <c r="Y47" s="40">
        <f t="shared" si="90"/>
        <v>420.24715366281112</v>
      </c>
      <c r="Z47" s="243">
        <f>+'OCT-DEC 2024'!Z47+'JUL-SEP 2024'!Z47+'JAN-MAR 2025'!Z47+'APR-JUN 2025'!Z47</f>
        <v>0</v>
      </c>
      <c r="AA47" s="39">
        <f t="shared" si="91"/>
        <v>0</v>
      </c>
      <c r="AB47" s="36">
        <f>+'OCT-DEC 2024'!AB47+'JUL-SEP 2024'!AB47+'JAN-MAR 2025'!AB47+'APR-JUN 2025'!AB47</f>
        <v>0</v>
      </c>
      <c r="AC47" s="39">
        <f t="shared" si="92"/>
        <v>0</v>
      </c>
      <c r="AD47" s="36">
        <f t="shared" si="93"/>
        <v>0</v>
      </c>
      <c r="AE47" s="40">
        <f t="shared" si="94"/>
        <v>0</v>
      </c>
      <c r="AF47" s="116">
        <f t="shared" si="95"/>
        <v>336242486.0474717</v>
      </c>
      <c r="AG47" s="117">
        <f t="shared" si="96"/>
        <v>31309456.770405907</v>
      </c>
      <c r="AH47" s="118">
        <f t="shared" si="97"/>
        <v>367551942.81787759</v>
      </c>
      <c r="AI47" s="32"/>
      <c r="AJ47" s="35">
        <f>+'OCT-DEC 2024'!AJ47+'JUL-SEP 2024'!AJ47+'JAN-MAR 2025'!AJ47+'APR-JUN 2025'!AJ47</f>
        <v>23202016.881623711</v>
      </c>
      <c r="AK47" s="39">
        <f t="shared" si="98"/>
        <v>121.44600771336896</v>
      </c>
      <c r="AL47" s="36">
        <f>+'OCT-DEC 2024'!AL47+'JUL-SEP 2024'!AL47+'JAN-MAR 2025'!AL47+'APR-JUN 2025'!AL47</f>
        <v>1727359.4301536297</v>
      </c>
      <c r="AM47" s="39">
        <f t="shared" si="99"/>
        <v>15.551569059570101</v>
      </c>
      <c r="AN47" s="36">
        <f t="shared" si="100"/>
        <v>24929376.311777342</v>
      </c>
      <c r="AO47" s="40">
        <f t="shared" si="101"/>
        <v>82.51454321870159</v>
      </c>
      <c r="AP47" s="36">
        <f>+'OCT-DEC 2024'!AP47+'JUL-SEP 2024'!AP47+'JAN-MAR 2025'!AP47+'APR-JUN 2025'!AP47</f>
        <v>0</v>
      </c>
      <c r="AQ47" s="39">
        <f t="shared" si="102"/>
        <v>0</v>
      </c>
      <c r="AR47" s="36">
        <f>+'OCT-DEC 2024'!AR47+'JUL-SEP 2024'!AR47+'JAN-MAR 2025'!AR47+'APR-JUN 2025'!AR47</f>
        <v>0</v>
      </c>
      <c r="AS47" s="39">
        <f t="shared" si="103"/>
        <v>0</v>
      </c>
      <c r="AT47" s="36">
        <f t="shared" si="104"/>
        <v>0</v>
      </c>
      <c r="AU47" s="40">
        <f t="shared" si="105"/>
        <v>0</v>
      </c>
      <c r="AV47" s="116">
        <f t="shared" si="106"/>
        <v>23202016.881623711</v>
      </c>
      <c r="AW47" s="117">
        <f t="shared" si="107"/>
        <v>1727359.4301536297</v>
      </c>
      <c r="AX47" s="118">
        <f t="shared" si="108"/>
        <v>24929376.311777342</v>
      </c>
      <c r="AY47" s="32"/>
      <c r="AZ47" s="35">
        <f>+'OCT-DEC 2024'!AZ47+'JUL-SEP 2024'!AZ47+'JAN-MAR 2025'!AZ47+'APR-JUN 2025'!AZ47</f>
        <v>169905028.42051846</v>
      </c>
      <c r="BA47" s="39">
        <f t="shared" si="109"/>
        <v>226.90076544021414</v>
      </c>
      <c r="BB47" s="36">
        <f>+'OCT-DEC 2024'!BB47+'JUL-SEP 2024'!BB47+'JAN-MAR 2025'!BB47+'APR-JUN 2025'!BB47</f>
        <v>17232841.128335226</v>
      </c>
      <c r="BC47" s="39">
        <f t="shared" si="110"/>
        <v>71.935580722197031</v>
      </c>
      <c r="BD47" s="36">
        <f t="shared" si="111"/>
        <v>187137869.5488537</v>
      </c>
      <c r="BE47" s="40">
        <f t="shared" si="112"/>
        <v>189.34046720383591</v>
      </c>
      <c r="BF47" s="38">
        <f>+'OCT-DEC 2024'!BF47+'JUL-SEP 2024'!BF47+'JAN-MAR 2025'!BF47+'APR-JUN 2025'!BF47</f>
        <v>0</v>
      </c>
      <c r="BG47" s="39">
        <f t="shared" si="113"/>
        <v>0</v>
      </c>
      <c r="BH47" s="36">
        <f>+'OCT-DEC 2024'!BH47+'JUL-SEP 2024'!BH47+'JAN-MAR 2025'!BH47+'APR-JUN 2025'!BH47</f>
        <v>0</v>
      </c>
      <c r="BI47" s="39">
        <f t="shared" si="114"/>
        <v>0</v>
      </c>
      <c r="BJ47" s="36">
        <f t="shared" si="115"/>
        <v>0</v>
      </c>
      <c r="BK47" s="40">
        <f t="shared" si="116"/>
        <v>0</v>
      </c>
      <c r="BL47" s="116">
        <f t="shared" si="117"/>
        <v>169905028.42051846</v>
      </c>
      <c r="BM47" s="117">
        <f t="shared" si="118"/>
        <v>17232841.128335226</v>
      </c>
      <c r="BN47" s="118">
        <f t="shared" si="119"/>
        <v>187137869.5488537</v>
      </c>
      <c r="BO47" s="32"/>
      <c r="BP47" s="35">
        <f>+'OCT-DEC 2024'!BP47+'JUL-SEP 2024'!BP47+'JAN-MAR 2025'!BP47+'APR-JUN 2025'!BP47</f>
        <v>181486490.52212515</v>
      </c>
      <c r="BQ47" s="39">
        <f t="shared" si="120"/>
        <v>362.84888672499034</v>
      </c>
      <c r="BR47" s="36">
        <f>+'OCT-DEC 2024'!BR47+'JUL-SEP 2024'!BR47+'JAN-MAR 2025'!BR47+'APR-JUN 2025'!BR47</f>
        <v>0</v>
      </c>
      <c r="BS47" s="39">
        <f t="shared" si="121"/>
        <v>0</v>
      </c>
      <c r="BT47" s="36">
        <f t="shared" si="122"/>
        <v>181486490.52212515</v>
      </c>
      <c r="BU47" s="40">
        <f t="shared" si="123"/>
        <v>306.58987641248808</v>
      </c>
      <c r="BV47" s="38">
        <f>+'OCT-DEC 2024'!BV47+'JUL-SEP 2024'!BV47+'JAN-MAR 2025'!BV47+'APR-JUN 2025'!BV47</f>
        <v>0</v>
      </c>
      <c r="BW47" s="39">
        <f t="shared" si="124"/>
        <v>0</v>
      </c>
      <c r="BX47" s="36">
        <f>+'OCT-DEC 2024'!BX47+'JUL-SEP 2024'!BX47+'JAN-MAR 2025'!BX47+'APR-JUN 2025'!BX47</f>
        <v>0</v>
      </c>
      <c r="BY47" s="39">
        <f t="shared" si="125"/>
        <v>0</v>
      </c>
      <c r="BZ47" s="36">
        <f t="shared" si="126"/>
        <v>0</v>
      </c>
      <c r="CA47" s="40">
        <f t="shared" si="127"/>
        <v>0</v>
      </c>
      <c r="CB47" s="116">
        <f t="shared" si="128"/>
        <v>181486490.52212515</v>
      </c>
      <c r="CC47" s="117">
        <f t="shared" si="129"/>
        <v>0</v>
      </c>
      <c r="CD47" s="118">
        <f t="shared" si="130"/>
        <v>181486490.52212515</v>
      </c>
      <c r="CE47" s="32"/>
      <c r="CF47" s="38">
        <f t="shared" si="145"/>
        <v>838524329.54173899</v>
      </c>
      <c r="CG47" s="39">
        <f t="shared" si="131"/>
        <v>331.61376048132394</v>
      </c>
      <c r="CH47" s="36">
        <f t="shared" si="132"/>
        <v>59728318.888894767</v>
      </c>
      <c r="CI47" s="39">
        <f t="shared" si="133"/>
        <v>75.728323946500666</v>
      </c>
      <c r="CJ47" s="36">
        <f t="shared" si="134"/>
        <v>898252648.43063378</v>
      </c>
      <c r="CK47" s="40">
        <f t="shared" si="135"/>
        <v>270.77531840138073</v>
      </c>
      <c r="CL47" s="38">
        <f t="shared" si="136"/>
        <v>0</v>
      </c>
      <c r="CM47" s="39">
        <f t="shared" si="137"/>
        <v>0</v>
      </c>
      <c r="CN47" s="36">
        <f t="shared" si="138"/>
        <v>0</v>
      </c>
      <c r="CO47" s="39">
        <f t="shared" si="139"/>
        <v>0</v>
      </c>
      <c r="CP47" s="36">
        <f t="shared" si="140"/>
        <v>0</v>
      </c>
      <c r="CQ47" s="40">
        <f t="shared" si="141"/>
        <v>0</v>
      </c>
      <c r="CR47" s="152"/>
      <c r="CS47" s="161" t="s">
        <v>47</v>
      </c>
      <c r="CT47" s="38">
        <f t="shared" si="142"/>
        <v>898252648.43063378</v>
      </c>
      <c r="CU47" s="36">
        <f t="shared" si="143"/>
        <v>0</v>
      </c>
      <c r="CV47" s="37">
        <f t="shared" si="144"/>
        <v>898252648.43063378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f>+'JUL-SEP 2024'!D48+'OCT-DEC 2024'!D48+'JAN-MAR 2025'!D48+'APR-JUN 2025'!D48</f>
        <v>19638535.710000001</v>
      </c>
      <c r="E48" s="39">
        <f t="shared" si="76"/>
        <v>44.291910828071764</v>
      </c>
      <c r="F48" s="36">
        <f>+'JUL-SEP 2024'!F48+'OCT-DEC 2024'!F48+'JAN-MAR 2025'!F48+'APR-JUN 2025'!F48</f>
        <v>1567112.98</v>
      </c>
      <c r="G48" s="39">
        <f t="shared" si="77"/>
        <v>13.405815155092474</v>
      </c>
      <c r="H48" s="36">
        <f t="shared" si="78"/>
        <v>21205648.690000001</v>
      </c>
      <c r="I48" s="202">
        <f t="shared" si="79"/>
        <v>37.84784855931386</v>
      </c>
      <c r="J48" s="38">
        <f>+'JUL-SEP 2024'!J48+'OCT-DEC 2024'!J48+'JAN-MAR 2025'!J48+'APR-JUN 2025'!J48</f>
        <v>0</v>
      </c>
      <c r="K48" s="39">
        <f t="shared" si="80"/>
        <v>0</v>
      </c>
      <c r="L48" s="36">
        <f>+'JUL-SEP 2024'!L48+'OCT-DEC 2024'!L48+'JAN-MAR 2025'!L48+'APR-JUN 2025'!L48</f>
        <v>0</v>
      </c>
      <c r="M48" s="39">
        <f t="shared" si="81"/>
        <v>0</v>
      </c>
      <c r="N48" s="36">
        <f t="shared" si="82"/>
        <v>0</v>
      </c>
      <c r="O48" s="40">
        <f t="shared" si="83"/>
        <v>0</v>
      </c>
      <c r="P48" s="116">
        <f t="shared" si="84"/>
        <v>19638535.710000001</v>
      </c>
      <c r="Q48" s="117">
        <f t="shared" si="85"/>
        <v>1567112.98</v>
      </c>
      <c r="R48" s="118">
        <f t="shared" si="86"/>
        <v>21205648.690000001</v>
      </c>
      <c r="S48" s="32"/>
      <c r="T48" s="38">
        <f>+'JUL-SEP 2024'!T48+'OCT-DEC 2024'!T48+'JAN-MAR 2025'!T48+'APR-JUN 2025'!T48</f>
        <v>8485035.2194900382</v>
      </c>
      <c r="U48" s="39">
        <f t="shared" si="87"/>
        <v>13.150974763701969</v>
      </c>
      <c r="V48" s="36">
        <f>+'JUL-SEP 2024'!V48+'OCT-DEC 2024'!V48+'JAN-MAR 2025'!V48+'APR-JUN 2025'!V48</f>
        <v>0</v>
      </c>
      <c r="W48" s="39">
        <f t="shared" si="88"/>
        <v>0</v>
      </c>
      <c r="X48" s="36">
        <f t="shared" si="89"/>
        <v>8485035.2194900382</v>
      </c>
      <c r="Y48" s="40">
        <f t="shared" si="90"/>
        <v>9.7015183007378596</v>
      </c>
      <c r="Z48" s="243">
        <f>+'OCT-DEC 2024'!Z48+'JUL-SEP 2024'!Z48+'JAN-MAR 2025'!Z48+'APR-JUN 2025'!Z48</f>
        <v>0</v>
      </c>
      <c r="AA48" s="39">
        <f t="shared" si="91"/>
        <v>0</v>
      </c>
      <c r="AB48" s="36">
        <f>+'OCT-DEC 2024'!AB48+'JUL-SEP 2024'!AB48+'JAN-MAR 2025'!AB48+'APR-JUN 2025'!AB48</f>
        <v>0</v>
      </c>
      <c r="AC48" s="39">
        <f t="shared" si="92"/>
        <v>0</v>
      </c>
      <c r="AD48" s="36">
        <f t="shared" si="93"/>
        <v>0</v>
      </c>
      <c r="AE48" s="40">
        <f t="shared" si="94"/>
        <v>0</v>
      </c>
      <c r="AF48" s="116">
        <f t="shared" si="95"/>
        <v>8485035.2194900382</v>
      </c>
      <c r="AG48" s="117">
        <f t="shared" si="96"/>
        <v>0</v>
      </c>
      <c r="AH48" s="118">
        <f t="shared" si="97"/>
        <v>8485035.2194900382</v>
      </c>
      <c r="AI48" s="32"/>
      <c r="AJ48" s="35">
        <f>+'OCT-DEC 2024'!AJ48+'JUL-SEP 2024'!AJ48+'JAN-MAR 2025'!AJ48+'APR-JUN 2025'!AJ48</f>
        <v>4802196.6985920174</v>
      </c>
      <c r="AK48" s="39">
        <f t="shared" si="98"/>
        <v>25.136074172940923</v>
      </c>
      <c r="AL48" s="36">
        <f>+'OCT-DEC 2024'!AL48+'JUL-SEP 2024'!AL48+'JAN-MAR 2025'!AL48+'APR-JUN 2025'!AL48</f>
        <v>494357.06235058687</v>
      </c>
      <c r="AM48" s="39">
        <f t="shared" si="99"/>
        <v>4.4507401650318874</v>
      </c>
      <c r="AN48" s="36">
        <f t="shared" si="100"/>
        <v>5296553.7609426044</v>
      </c>
      <c r="AO48" s="40">
        <f t="shared" si="101"/>
        <v>17.531233383123332</v>
      </c>
      <c r="AP48" s="36">
        <f>+'OCT-DEC 2024'!AP48+'JUL-SEP 2024'!AP48+'JAN-MAR 2025'!AP48+'APR-JUN 2025'!AP48</f>
        <v>0</v>
      </c>
      <c r="AQ48" s="39">
        <f t="shared" si="102"/>
        <v>0</v>
      </c>
      <c r="AR48" s="36">
        <f>+'OCT-DEC 2024'!AR48+'JUL-SEP 2024'!AR48+'JAN-MAR 2025'!AR48+'APR-JUN 2025'!AR48</f>
        <v>0</v>
      </c>
      <c r="AS48" s="39">
        <f t="shared" si="103"/>
        <v>0</v>
      </c>
      <c r="AT48" s="36">
        <f t="shared" si="104"/>
        <v>0</v>
      </c>
      <c r="AU48" s="40">
        <f t="shared" si="105"/>
        <v>0</v>
      </c>
      <c r="AV48" s="116">
        <f t="shared" si="106"/>
        <v>4802196.6985920174</v>
      </c>
      <c r="AW48" s="117">
        <f t="shared" si="107"/>
        <v>494357.06235058687</v>
      </c>
      <c r="AX48" s="118">
        <f t="shared" si="108"/>
        <v>5296553.7609426044</v>
      </c>
      <c r="AY48" s="32"/>
      <c r="AZ48" s="35">
        <f>+'OCT-DEC 2024'!AZ48+'JUL-SEP 2024'!AZ48+'JAN-MAR 2025'!AZ48+'APR-JUN 2025'!AZ48</f>
        <v>24345044.87031116</v>
      </c>
      <c r="BA48" s="39">
        <f t="shared" si="109"/>
        <v>32.511747104259747</v>
      </c>
      <c r="BB48" s="36">
        <f>+'OCT-DEC 2024'!BB48+'JUL-SEP 2024'!BB48+'JAN-MAR 2025'!BB48+'APR-JUN 2025'!BB48</f>
        <v>2682559.2085437509</v>
      </c>
      <c r="BC48" s="39">
        <f t="shared" si="110"/>
        <v>11.197889718311</v>
      </c>
      <c r="BD48" s="36">
        <f t="shared" si="111"/>
        <v>27027604.078854911</v>
      </c>
      <c r="BE48" s="40">
        <f t="shared" si="112"/>
        <v>27.345716802417432</v>
      </c>
      <c r="BF48" s="38">
        <f>+'OCT-DEC 2024'!BF48+'JUL-SEP 2024'!BF48+'JAN-MAR 2025'!BF48+'APR-JUN 2025'!BF48</f>
        <v>0</v>
      </c>
      <c r="BG48" s="39">
        <f t="shared" si="113"/>
        <v>0</v>
      </c>
      <c r="BH48" s="36">
        <f>+'OCT-DEC 2024'!BH48+'JUL-SEP 2024'!BH48+'JAN-MAR 2025'!BH48+'APR-JUN 2025'!BH48</f>
        <v>0</v>
      </c>
      <c r="BI48" s="39">
        <f t="shared" si="114"/>
        <v>0</v>
      </c>
      <c r="BJ48" s="36">
        <f t="shared" si="115"/>
        <v>0</v>
      </c>
      <c r="BK48" s="40">
        <f t="shared" si="116"/>
        <v>0</v>
      </c>
      <c r="BL48" s="116">
        <f t="shared" si="117"/>
        <v>24345044.87031116</v>
      </c>
      <c r="BM48" s="117">
        <f t="shared" si="118"/>
        <v>2682559.2085437509</v>
      </c>
      <c r="BN48" s="118">
        <f t="shared" si="119"/>
        <v>27027604.078854911</v>
      </c>
      <c r="BO48" s="32"/>
      <c r="BP48" s="35">
        <f>+'OCT-DEC 2024'!BP48+'JUL-SEP 2024'!BP48+'JAN-MAR 2025'!BP48+'APR-JUN 2025'!BP48</f>
        <v>22025668.570226435</v>
      </c>
      <c r="BQ48" s="39">
        <f t="shared" si="120"/>
        <v>44.036276733809906</v>
      </c>
      <c r="BR48" s="36">
        <f>+'OCT-DEC 2024'!BR48+'JUL-SEP 2024'!BR48+'JAN-MAR 2025'!BR48+'APR-JUN 2025'!BR48</f>
        <v>0</v>
      </c>
      <c r="BS48" s="39">
        <f t="shared" si="121"/>
        <v>0</v>
      </c>
      <c r="BT48" s="36">
        <f t="shared" si="122"/>
        <v>22025668.570226435</v>
      </c>
      <c r="BU48" s="40">
        <f t="shared" si="123"/>
        <v>37.208538141988598</v>
      </c>
      <c r="BV48" s="38">
        <f>+'OCT-DEC 2024'!BV48+'JUL-SEP 2024'!BV48+'JAN-MAR 2025'!BV48+'APR-JUN 2025'!BV48</f>
        <v>0</v>
      </c>
      <c r="BW48" s="39">
        <f t="shared" si="124"/>
        <v>0</v>
      </c>
      <c r="BX48" s="36">
        <f>+'OCT-DEC 2024'!BX48+'JUL-SEP 2024'!BX48+'JAN-MAR 2025'!BX48+'APR-JUN 2025'!BX48</f>
        <v>0</v>
      </c>
      <c r="BY48" s="39">
        <f t="shared" si="125"/>
        <v>0</v>
      </c>
      <c r="BZ48" s="36">
        <f t="shared" si="126"/>
        <v>0</v>
      </c>
      <c r="CA48" s="40">
        <f t="shared" si="127"/>
        <v>0</v>
      </c>
      <c r="CB48" s="116">
        <f t="shared" si="128"/>
        <v>22025668.570226435</v>
      </c>
      <c r="CC48" s="117">
        <f t="shared" si="129"/>
        <v>0</v>
      </c>
      <c r="CD48" s="118">
        <f t="shared" si="130"/>
        <v>22025668.570226435</v>
      </c>
      <c r="CE48" s="32"/>
      <c r="CF48" s="38">
        <f t="shared" si="145"/>
        <v>79296481.068619654</v>
      </c>
      <c r="CG48" s="39">
        <f t="shared" si="131"/>
        <v>31.359619934310036</v>
      </c>
      <c r="CH48" s="36">
        <f t="shared" si="132"/>
        <v>4744029.2508943379</v>
      </c>
      <c r="CI48" s="39">
        <f t="shared" si="133"/>
        <v>6.0148584558638509</v>
      </c>
      <c r="CJ48" s="36">
        <f t="shared" si="134"/>
        <v>84040510.319513991</v>
      </c>
      <c r="CK48" s="40">
        <f t="shared" si="135"/>
        <v>25.333736538532712</v>
      </c>
      <c r="CL48" s="38">
        <f t="shared" si="136"/>
        <v>0</v>
      </c>
      <c r="CM48" s="39">
        <f t="shared" si="137"/>
        <v>0</v>
      </c>
      <c r="CN48" s="36">
        <f t="shared" si="138"/>
        <v>0</v>
      </c>
      <c r="CO48" s="39">
        <f t="shared" si="139"/>
        <v>0</v>
      </c>
      <c r="CP48" s="36">
        <f t="shared" si="140"/>
        <v>0</v>
      </c>
      <c r="CQ48" s="40">
        <f t="shared" si="141"/>
        <v>0</v>
      </c>
      <c r="CR48" s="152"/>
      <c r="CS48" s="161" t="s">
        <v>40</v>
      </c>
      <c r="CT48" s="38">
        <f t="shared" si="142"/>
        <v>84040510.319513991</v>
      </c>
      <c r="CU48" s="36">
        <f t="shared" si="143"/>
        <v>0</v>
      </c>
      <c r="CV48" s="37">
        <f t="shared" si="144"/>
        <v>84040510.319513991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f>+'JUL-SEP 2024'!D49+'OCT-DEC 2024'!D49+'JAN-MAR 2025'!D49+'APR-JUN 2025'!D49</f>
        <v>95287830.819999993</v>
      </c>
      <c r="E49" s="39">
        <f t="shared" si="76"/>
        <v>214.90808520569823</v>
      </c>
      <c r="F49" s="36">
        <f>+'JUL-SEP 2024'!F49+'OCT-DEC 2024'!F49+'JAN-MAR 2025'!F49+'APR-JUN 2025'!F49</f>
        <v>59052767.63000001</v>
      </c>
      <c r="G49" s="39">
        <f t="shared" si="77"/>
        <v>505.16490983592541</v>
      </c>
      <c r="H49" s="36">
        <f t="shared" si="78"/>
        <v>154340598.44999999</v>
      </c>
      <c r="I49" s="202">
        <f t="shared" si="79"/>
        <v>275.46714944137227</v>
      </c>
      <c r="J49" s="38">
        <f>+'JUL-SEP 2024'!J49+'OCT-DEC 2024'!J49+'JAN-MAR 2025'!J49+'APR-JUN 2025'!J49</f>
        <v>71387016.950000003</v>
      </c>
      <c r="K49" s="39">
        <f t="shared" si="80"/>
        <v>50.471493019787268</v>
      </c>
      <c r="L49" s="36">
        <f>+'JUL-SEP 2024'!L49+'OCT-DEC 2024'!L49+'JAN-MAR 2025'!L49+'APR-JUN 2025'!L49</f>
        <v>185816170.51999998</v>
      </c>
      <c r="M49" s="39">
        <f t="shared" si="81"/>
        <v>162.28316429871475</v>
      </c>
      <c r="N49" s="36">
        <f t="shared" si="82"/>
        <v>257203187.46999997</v>
      </c>
      <c r="O49" s="40">
        <f t="shared" si="83"/>
        <v>100.49297035720899</v>
      </c>
      <c r="P49" s="116">
        <f t="shared" si="84"/>
        <v>166674847.76999998</v>
      </c>
      <c r="Q49" s="117">
        <f t="shared" si="85"/>
        <v>244868938.14999998</v>
      </c>
      <c r="R49" s="118">
        <f t="shared" si="86"/>
        <v>411543785.91999996</v>
      </c>
      <c r="S49" s="32"/>
      <c r="T49" s="38">
        <f>+'JUL-SEP 2024'!T49+'OCT-DEC 2024'!T49+'JAN-MAR 2025'!T49+'APR-JUN 2025'!T49</f>
        <v>198645403.64000005</v>
      </c>
      <c r="U49" s="39">
        <f t="shared" si="87"/>
        <v>307.88094835415893</v>
      </c>
      <c r="V49" s="36">
        <f>+'JUL-SEP 2024'!V49+'OCT-DEC 2024'!V49+'JAN-MAR 2025'!V49+'APR-JUN 2025'!V49</f>
        <v>164343740.61000001</v>
      </c>
      <c r="W49" s="39">
        <f t="shared" si="88"/>
        <v>716.38503014293383</v>
      </c>
      <c r="X49" s="36">
        <f t="shared" si="89"/>
        <v>362989144.25000006</v>
      </c>
      <c r="Y49" s="40">
        <f t="shared" si="90"/>
        <v>415.0301954930718</v>
      </c>
      <c r="Z49" s="243">
        <f>+'OCT-DEC 2024'!Z49+'JUL-SEP 2024'!Z49+'JAN-MAR 2025'!Z49+'APR-JUN 2025'!Z49</f>
        <v>205219037.09000012</v>
      </c>
      <c r="AA49" s="39">
        <f t="shared" si="91"/>
        <v>56.016350532105996</v>
      </c>
      <c r="AB49" s="36">
        <f>+'OCT-DEC 2024'!AB49+'JUL-SEP 2024'!AB49+'JAN-MAR 2025'!AB49+'APR-JUN 2025'!AB49</f>
        <v>291966823.3499999</v>
      </c>
      <c r="AC49" s="39">
        <f t="shared" si="92"/>
        <v>169.06129246410509</v>
      </c>
      <c r="AD49" s="36">
        <f t="shared" si="93"/>
        <v>497185860.44000006</v>
      </c>
      <c r="AE49" s="40">
        <f t="shared" si="94"/>
        <v>92.232965808274642</v>
      </c>
      <c r="AF49" s="116">
        <f t="shared" si="95"/>
        <v>403864440.73000014</v>
      </c>
      <c r="AG49" s="117">
        <f t="shared" si="96"/>
        <v>456310563.95999992</v>
      </c>
      <c r="AH49" s="118">
        <f t="shared" si="97"/>
        <v>860175004.69000006</v>
      </c>
      <c r="AI49" s="32"/>
      <c r="AJ49" s="35">
        <f>+'OCT-DEC 2024'!AJ49+'JUL-SEP 2024'!AJ49+'JAN-MAR 2025'!AJ49+'APR-JUN 2025'!AJ49</f>
        <v>41123280.469999999</v>
      </c>
      <c r="AK49" s="39">
        <f t="shared" si="98"/>
        <v>215.25103884887568</v>
      </c>
      <c r="AL49" s="36">
        <f>+'OCT-DEC 2024'!AL49+'JUL-SEP 2024'!AL49+'JAN-MAR 2025'!AL49+'APR-JUN 2025'!AL49</f>
        <v>47660095.329999998</v>
      </c>
      <c r="AM49" s="39">
        <f t="shared" si="99"/>
        <v>429.08803516606196</v>
      </c>
      <c r="AN49" s="36">
        <f t="shared" si="100"/>
        <v>88783375.799999997</v>
      </c>
      <c r="AO49" s="40">
        <f t="shared" si="101"/>
        <v>293.86694668692343</v>
      </c>
      <c r="AP49" s="36">
        <f>+'OCT-DEC 2024'!AP49+'JUL-SEP 2024'!AP49+'JAN-MAR 2025'!AP49+'APR-JUN 2025'!AP49</f>
        <v>26838017.280000001</v>
      </c>
      <c r="AQ49" s="39">
        <f t="shared" si="102"/>
        <v>41.150422160311443</v>
      </c>
      <c r="AR49" s="36">
        <f>+'OCT-DEC 2024'!AR49+'JUL-SEP 2024'!AR49+'JAN-MAR 2025'!AR49+'APR-JUN 2025'!AR49</f>
        <v>66427570.819999993</v>
      </c>
      <c r="AS49" s="39">
        <f t="shared" si="103"/>
        <v>118.28692407137005</v>
      </c>
      <c r="AT49" s="36">
        <f t="shared" si="104"/>
        <v>93265588.099999994</v>
      </c>
      <c r="AU49" s="40">
        <f t="shared" si="105"/>
        <v>76.839399212208534</v>
      </c>
      <c r="AV49" s="116">
        <f t="shared" si="106"/>
        <v>67961297.75</v>
      </c>
      <c r="AW49" s="117">
        <f t="shared" si="107"/>
        <v>114087666.14999999</v>
      </c>
      <c r="AX49" s="118">
        <f t="shared" si="108"/>
        <v>182048963.89999998</v>
      </c>
      <c r="AY49" s="32"/>
      <c r="AZ49" s="35">
        <f>+'OCT-DEC 2024'!AZ49+'JUL-SEP 2024'!AZ49+'JAN-MAR 2025'!AZ49+'APR-JUN 2025'!AZ49</f>
        <v>298045192.22419423</v>
      </c>
      <c r="BA49" s="39">
        <f t="shared" si="109"/>
        <v>398.02637320461167</v>
      </c>
      <c r="BB49" s="36">
        <f>+'OCT-DEC 2024'!BB49+'JUL-SEP 2024'!BB49+'JAN-MAR 2025'!BB49+'APR-JUN 2025'!BB49</f>
        <v>78124928.145805836</v>
      </c>
      <c r="BC49" s="39">
        <f t="shared" si="110"/>
        <v>326.11929937703621</v>
      </c>
      <c r="BD49" s="36">
        <f t="shared" si="111"/>
        <v>376170120.37000006</v>
      </c>
      <c r="BE49" s="40">
        <f t="shared" si="112"/>
        <v>380.59761239499102</v>
      </c>
      <c r="BF49" s="38">
        <f>+'OCT-DEC 2024'!BF49+'JUL-SEP 2024'!BF49+'JAN-MAR 2025'!BF49+'APR-JUN 2025'!BF49</f>
        <v>240169453.82632723</v>
      </c>
      <c r="BG49" s="39">
        <f t="shared" si="113"/>
        <v>57.368955218712223</v>
      </c>
      <c r="BH49" s="36">
        <f>+'OCT-DEC 2024'!BH49+'JUL-SEP 2024'!BH49+'JAN-MAR 2025'!BH49+'APR-JUN 2025'!BH49</f>
        <v>324417868.56367284</v>
      </c>
      <c r="BI49" s="39">
        <f t="shared" si="114"/>
        <v>163.26575684098202</v>
      </c>
      <c r="BJ49" s="36">
        <f t="shared" si="115"/>
        <v>564587322.3900001</v>
      </c>
      <c r="BK49" s="40">
        <f t="shared" si="116"/>
        <v>91.454027346113335</v>
      </c>
      <c r="BL49" s="116">
        <f t="shared" si="117"/>
        <v>538214646.05052149</v>
      </c>
      <c r="BM49" s="117">
        <f t="shared" si="118"/>
        <v>402542796.70947868</v>
      </c>
      <c r="BN49" s="118">
        <f t="shared" si="119"/>
        <v>940757442.76000023</v>
      </c>
      <c r="BO49" s="32"/>
      <c r="BP49" s="35">
        <f>+'OCT-DEC 2024'!BP49+'JUL-SEP 2024'!BP49+'JAN-MAR 2025'!BP49+'APR-JUN 2025'!BP49</f>
        <v>66276918.799999997</v>
      </c>
      <c r="BQ49" s="39">
        <f t="shared" si="120"/>
        <v>132.50851968626728</v>
      </c>
      <c r="BR49" s="36">
        <f>+'OCT-DEC 2024'!BR49+'JUL-SEP 2024'!BR49+'JAN-MAR 2025'!BR49+'APR-JUN 2025'!BR49</f>
        <v>50101148.919999972</v>
      </c>
      <c r="BS49" s="39">
        <f t="shared" si="121"/>
        <v>545.8771305607911</v>
      </c>
      <c r="BT49" s="36">
        <f t="shared" si="122"/>
        <v>116378067.71999997</v>
      </c>
      <c r="BU49" s="40">
        <f t="shared" si="123"/>
        <v>196.60051443360268</v>
      </c>
      <c r="BV49" s="38">
        <f>+'OCT-DEC 2024'!BV49+'JUL-SEP 2024'!BV49+'JAN-MAR 2025'!BV49+'APR-JUN 2025'!BV49</f>
        <v>55049407.389999986</v>
      </c>
      <c r="BW49" s="39">
        <f t="shared" si="124"/>
        <v>43.500124369814294</v>
      </c>
      <c r="BX49" s="36">
        <f>+'OCT-DEC 2024'!BX49+'JUL-SEP 2024'!BX49+'JAN-MAR 2025'!BX49+'APR-JUN 2025'!BX49</f>
        <v>143421516.76000005</v>
      </c>
      <c r="BY49" s="39">
        <f t="shared" si="125"/>
        <v>165.57150745594953</v>
      </c>
      <c r="BZ49" s="36">
        <f t="shared" si="126"/>
        <v>198470924.15000004</v>
      </c>
      <c r="CA49" s="40">
        <f t="shared" si="127"/>
        <v>93.103611659311909</v>
      </c>
      <c r="CB49" s="116">
        <f t="shared" si="128"/>
        <v>121326326.18999998</v>
      </c>
      <c r="CC49" s="117">
        <f t="shared" si="129"/>
        <v>193522665.68000001</v>
      </c>
      <c r="CD49" s="118">
        <f t="shared" si="130"/>
        <v>314848991.87</v>
      </c>
      <c r="CE49" s="32"/>
      <c r="CF49" s="38">
        <f t="shared" si="145"/>
        <v>699378625.95419431</v>
      </c>
      <c r="CG49" s="39">
        <f t="shared" si="131"/>
        <v>276.58538694957122</v>
      </c>
      <c r="CH49" s="36">
        <f t="shared" si="132"/>
        <v>399282680.63580579</v>
      </c>
      <c r="CI49" s="39">
        <f t="shared" si="133"/>
        <v>506.24241143738948</v>
      </c>
      <c r="CJ49" s="36">
        <f t="shared" si="134"/>
        <v>1098661306.5900002</v>
      </c>
      <c r="CK49" s="40">
        <f t="shared" si="135"/>
        <v>331.18785191108458</v>
      </c>
      <c r="CL49" s="38">
        <f t="shared" si="136"/>
        <v>598662932.53632736</v>
      </c>
      <c r="CM49" s="39">
        <f t="shared" si="137"/>
        <v>53.537838303576343</v>
      </c>
      <c r="CN49" s="36">
        <f t="shared" si="138"/>
        <v>1012049950.0136726</v>
      </c>
      <c r="CO49" s="39">
        <f t="shared" si="139"/>
        <v>160.97873365156732</v>
      </c>
      <c r="CP49" s="36">
        <f t="shared" si="140"/>
        <v>1610712882.55</v>
      </c>
      <c r="CQ49" s="40">
        <f t="shared" si="141"/>
        <v>92.204556144908707</v>
      </c>
      <c r="CR49" s="152"/>
      <c r="CS49" s="161" t="s">
        <v>53</v>
      </c>
      <c r="CT49" s="38">
        <f t="shared" si="142"/>
        <v>1098661306.5900002</v>
      </c>
      <c r="CU49" s="36">
        <f t="shared" si="143"/>
        <v>1610712882.55</v>
      </c>
      <c r="CV49" s="37">
        <f t="shared" si="144"/>
        <v>2709374189.1400003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f>+'JUL-SEP 2024'!D50+'OCT-DEC 2024'!D50+'JAN-MAR 2025'!D50+'APR-JUN 2025'!D50</f>
        <v>900135.97</v>
      </c>
      <c r="E50" s="39">
        <f t="shared" si="76"/>
        <v>2.03012804544682</v>
      </c>
      <c r="F50" s="36">
        <f>+'JUL-SEP 2024'!F50+'OCT-DEC 2024'!F50+'JAN-MAR 2025'!F50+'APR-JUN 2025'!F50</f>
        <v>615291.31999999995</v>
      </c>
      <c r="G50" s="39">
        <f t="shared" si="77"/>
        <v>5.2634888535304274</v>
      </c>
      <c r="H50" s="36">
        <f t="shared" si="78"/>
        <v>1515427.29</v>
      </c>
      <c r="I50" s="202">
        <f t="shared" si="79"/>
        <v>2.7047351115280316</v>
      </c>
      <c r="J50" s="38">
        <f>+'JUL-SEP 2024'!J50+'OCT-DEC 2024'!J50+'JAN-MAR 2025'!J50+'APR-JUN 2025'!J50</f>
        <v>939402.86</v>
      </c>
      <c r="K50" s="39">
        <f t="shared" si="80"/>
        <v>0.66416929740132802</v>
      </c>
      <c r="L50" s="36">
        <f>+'JUL-SEP 2024'!L50+'OCT-DEC 2024'!L50+'JAN-MAR 2025'!L50+'APR-JUN 2025'!L50</f>
        <v>1345165.61</v>
      </c>
      <c r="M50" s="39">
        <f t="shared" si="81"/>
        <v>1.174804814272689</v>
      </c>
      <c r="N50" s="36">
        <f t="shared" si="82"/>
        <v>2284568.4700000002</v>
      </c>
      <c r="O50" s="40">
        <f t="shared" si="83"/>
        <v>0.8926136327976214</v>
      </c>
      <c r="P50" s="116">
        <f t="shared" si="84"/>
        <v>1839538.83</v>
      </c>
      <c r="Q50" s="117">
        <f t="shared" si="85"/>
        <v>1960456.9300000002</v>
      </c>
      <c r="R50" s="118">
        <f t="shared" si="86"/>
        <v>3799995.7600000002</v>
      </c>
      <c r="S50" s="32"/>
      <c r="T50" s="38">
        <f>+'JUL-SEP 2024'!T50+'OCT-DEC 2024'!T50+'JAN-MAR 2025'!T50+'APR-JUN 2025'!T50</f>
        <v>324772.72722013399</v>
      </c>
      <c r="U50" s="39">
        <f t="shared" si="87"/>
        <v>0.50336596479882889</v>
      </c>
      <c r="V50" s="36">
        <f>+'JUL-SEP 2024'!V50+'OCT-DEC 2024'!V50+'JAN-MAR 2025'!V50+'APR-JUN 2025'!V50</f>
        <v>258550.2366569289</v>
      </c>
      <c r="W50" s="39">
        <f t="shared" si="88"/>
        <v>1.1270372597912397</v>
      </c>
      <c r="X50" s="36">
        <f t="shared" si="89"/>
        <v>583322.9638770629</v>
      </c>
      <c r="Y50" s="40">
        <f t="shared" si="90"/>
        <v>0.66695284850380332</v>
      </c>
      <c r="Z50" s="243">
        <f>+'OCT-DEC 2024'!Z50+'JUL-SEP 2024'!Z50+'JAN-MAR 2025'!Z50+'APR-JUN 2025'!Z50</f>
        <v>52260.450664590884</v>
      </c>
      <c r="AA50" s="39">
        <f t="shared" si="91"/>
        <v>1.4264952047843921E-2</v>
      </c>
      <c r="AB50" s="36">
        <f>+'OCT-DEC 2024'!AB50+'JUL-SEP 2024'!AB50+'JAN-MAR 2025'!AB50+'APR-JUN 2025'!AB50</f>
        <v>10263.895218585743</v>
      </c>
      <c r="AC50" s="39">
        <f t="shared" si="92"/>
        <v>5.9432348218897545E-3</v>
      </c>
      <c r="AD50" s="36">
        <f t="shared" si="93"/>
        <v>62524.345883176626</v>
      </c>
      <c r="AE50" s="40">
        <f t="shared" si="94"/>
        <v>1.1598893522282097E-2</v>
      </c>
      <c r="AF50" s="116">
        <f t="shared" si="95"/>
        <v>377033.17788472486</v>
      </c>
      <c r="AG50" s="117">
        <f t="shared" si="96"/>
        <v>268814.13187551463</v>
      </c>
      <c r="AH50" s="118">
        <f t="shared" si="97"/>
        <v>645847.30976023944</v>
      </c>
      <c r="AI50" s="32"/>
      <c r="AJ50" s="35">
        <f>+'OCT-DEC 2024'!AJ50+'JUL-SEP 2024'!AJ50+'JAN-MAR 2025'!AJ50+'APR-JUN 2025'!AJ50</f>
        <v>0</v>
      </c>
      <c r="AK50" s="39">
        <f t="shared" si="98"/>
        <v>0</v>
      </c>
      <c r="AL50" s="36">
        <f>+'OCT-DEC 2024'!AL50+'JUL-SEP 2024'!AL50+'JAN-MAR 2025'!AL50+'APR-JUN 2025'!AL50</f>
        <v>0</v>
      </c>
      <c r="AM50" s="39">
        <f t="shared" si="99"/>
        <v>0</v>
      </c>
      <c r="AN50" s="36">
        <f t="shared" si="100"/>
        <v>0</v>
      </c>
      <c r="AO50" s="40">
        <f t="shared" si="101"/>
        <v>0</v>
      </c>
      <c r="AP50" s="36">
        <f>+'OCT-DEC 2024'!AP50+'JUL-SEP 2024'!AP50+'JAN-MAR 2025'!AP50+'APR-JUN 2025'!AP50</f>
        <v>0</v>
      </c>
      <c r="AQ50" s="39">
        <f t="shared" si="102"/>
        <v>0</v>
      </c>
      <c r="AR50" s="36">
        <f>+'OCT-DEC 2024'!AR50+'JUL-SEP 2024'!AR50+'JAN-MAR 2025'!AR50+'APR-JUN 2025'!AR50</f>
        <v>0</v>
      </c>
      <c r="AS50" s="39">
        <f t="shared" si="103"/>
        <v>0</v>
      </c>
      <c r="AT50" s="36">
        <f t="shared" si="104"/>
        <v>0</v>
      </c>
      <c r="AU50" s="40">
        <f t="shared" si="105"/>
        <v>0</v>
      </c>
      <c r="AV50" s="116">
        <f t="shared" si="106"/>
        <v>0</v>
      </c>
      <c r="AW50" s="117">
        <f t="shared" si="107"/>
        <v>0</v>
      </c>
      <c r="AX50" s="118">
        <f t="shared" si="108"/>
        <v>0</v>
      </c>
      <c r="AY50" s="32"/>
      <c r="AZ50" s="35">
        <f>+'OCT-DEC 2024'!AZ50+'JUL-SEP 2024'!AZ50+'JAN-MAR 2025'!AZ50+'APR-JUN 2025'!AZ50</f>
        <v>813377.52658589138</v>
      </c>
      <c r="BA50" s="39">
        <f t="shared" si="109"/>
        <v>1.086230261045759</v>
      </c>
      <c r="BB50" s="36">
        <f>+'OCT-DEC 2024'!BB50+'JUL-SEP 2024'!BB50+'JAN-MAR 2025'!BB50+'APR-JUN 2025'!BB50</f>
        <v>70604.686707694011</v>
      </c>
      <c r="BC50" s="39">
        <f t="shared" si="110"/>
        <v>0.29472732338230573</v>
      </c>
      <c r="BD50" s="36">
        <f t="shared" si="111"/>
        <v>883982.21329358534</v>
      </c>
      <c r="BE50" s="40">
        <f t="shared" si="112"/>
        <v>0.89438661275982034</v>
      </c>
      <c r="BF50" s="38">
        <f>+'OCT-DEC 2024'!BF50+'JUL-SEP 2024'!BF50+'JAN-MAR 2025'!BF50+'APR-JUN 2025'!BF50</f>
        <v>546327.28007331723</v>
      </c>
      <c r="BG50" s="39">
        <f t="shared" si="113"/>
        <v>0.13050046442605212</v>
      </c>
      <c r="BH50" s="36">
        <f>+'OCT-DEC 2024'!BH50+'JUL-SEP 2024'!BH50+'JAN-MAR 2025'!BH50+'APR-JUN 2025'!BH50</f>
        <v>160225.33129435367</v>
      </c>
      <c r="BI50" s="39">
        <f t="shared" si="114"/>
        <v>8.0634615148319114E-2</v>
      </c>
      <c r="BJ50" s="36">
        <f t="shared" si="115"/>
        <v>706552.61136767094</v>
      </c>
      <c r="BK50" s="40">
        <f t="shared" si="116"/>
        <v>0.11445011122097284</v>
      </c>
      <c r="BL50" s="116">
        <f t="shared" si="117"/>
        <v>1359704.8066592086</v>
      </c>
      <c r="BM50" s="117">
        <f t="shared" si="118"/>
        <v>230830.01800204767</v>
      </c>
      <c r="BN50" s="118">
        <f t="shared" si="119"/>
        <v>1590534.8246612563</v>
      </c>
      <c r="BO50" s="32"/>
      <c r="BP50" s="35">
        <f>+'OCT-DEC 2024'!BP50+'JUL-SEP 2024'!BP50+'JAN-MAR 2025'!BP50+'APR-JUN 2025'!BP50</f>
        <v>460898.9961090135</v>
      </c>
      <c r="BQ50" s="39">
        <f t="shared" si="120"/>
        <v>0.92148284508500788</v>
      </c>
      <c r="BR50" s="36">
        <f>+'OCT-DEC 2024'!BR50+'JUL-SEP 2024'!BR50+'JAN-MAR 2025'!BR50+'APR-JUN 2025'!BR50</f>
        <v>251766.27078958185</v>
      </c>
      <c r="BS50" s="39">
        <f t="shared" si="121"/>
        <v>2.7431197174750968</v>
      </c>
      <c r="BT50" s="36">
        <f t="shared" si="122"/>
        <v>712665.26689859538</v>
      </c>
      <c r="BU50" s="40">
        <f t="shared" si="123"/>
        <v>1.2039240798216668</v>
      </c>
      <c r="BV50" s="38">
        <f>+'OCT-DEC 2024'!BV50+'JUL-SEP 2024'!BV50+'JAN-MAR 2025'!BV50+'APR-JUN 2025'!BV50</f>
        <v>104908.49835139883</v>
      </c>
      <c r="BW50" s="39">
        <f t="shared" si="124"/>
        <v>8.2898852905095868E-2</v>
      </c>
      <c r="BX50" s="36">
        <f>+'OCT-DEC 2024'!BX50+'JUL-SEP 2024'!BX50+'JAN-MAR 2025'!BX50+'APR-JUN 2025'!BX50</f>
        <v>64513.893013862427</v>
      </c>
      <c r="BY50" s="39">
        <f t="shared" si="125"/>
        <v>7.4477405897412349E-2</v>
      </c>
      <c r="BZ50" s="36">
        <f t="shared" si="126"/>
        <v>169422.39136526125</v>
      </c>
      <c r="CA50" s="40">
        <f t="shared" si="127"/>
        <v>7.947681303756976E-2</v>
      </c>
      <c r="CB50" s="116">
        <f t="shared" si="128"/>
        <v>565807.4944604123</v>
      </c>
      <c r="CC50" s="117">
        <f t="shared" si="129"/>
        <v>316280.16380344424</v>
      </c>
      <c r="CD50" s="118">
        <f t="shared" si="130"/>
        <v>882087.65826385655</v>
      </c>
      <c r="CE50" s="32"/>
      <c r="CF50" s="38">
        <f t="shared" si="145"/>
        <v>2499185.2199150389</v>
      </c>
      <c r="CG50" s="39">
        <f t="shared" si="131"/>
        <v>0.98836036083568102</v>
      </c>
      <c r="CH50" s="36">
        <f t="shared" si="132"/>
        <v>1196212.5141542046</v>
      </c>
      <c r="CI50" s="39">
        <f t="shared" si="133"/>
        <v>1.5166535818501063</v>
      </c>
      <c r="CJ50" s="36">
        <f t="shared" si="134"/>
        <v>3695397.7340692435</v>
      </c>
      <c r="CK50" s="40">
        <f t="shared" si="135"/>
        <v>1.1139655416664345</v>
      </c>
      <c r="CL50" s="38">
        <f t="shared" si="136"/>
        <v>1642899.089089307</v>
      </c>
      <c r="CM50" s="39">
        <f t="shared" si="137"/>
        <v>0.14692285257767962</v>
      </c>
      <c r="CN50" s="36">
        <f t="shared" si="138"/>
        <v>1580168.729526802</v>
      </c>
      <c r="CO50" s="39">
        <f t="shared" si="139"/>
        <v>0.25134486794015853</v>
      </c>
      <c r="CP50" s="36">
        <f t="shared" si="140"/>
        <v>3223067.818616109</v>
      </c>
      <c r="CQ50" s="40">
        <f t="shared" si="141"/>
        <v>0.18450311092685526</v>
      </c>
      <c r="CR50" s="152"/>
      <c r="CS50" s="161" t="s">
        <v>41</v>
      </c>
      <c r="CT50" s="38">
        <f t="shared" si="142"/>
        <v>3695397.7340692435</v>
      </c>
      <c r="CU50" s="36">
        <f t="shared" si="143"/>
        <v>3223067.818616109</v>
      </c>
      <c r="CV50" s="37">
        <f t="shared" si="144"/>
        <v>6918465.552685352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f>+'JUL-SEP 2024'!D51+'OCT-DEC 2024'!D51+'JAN-MAR 2025'!D51+'APR-JUN 2025'!D51</f>
        <v>70589.440000000002</v>
      </c>
      <c r="E51" s="39">
        <f t="shared" si="76"/>
        <v>0.15920439426099767</v>
      </c>
      <c r="F51" s="36">
        <f>+'JUL-SEP 2024'!F51+'OCT-DEC 2024'!F51+'JAN-MAR 2025'!F51+'APR-JUN 2025'!F51</f>
        <v>46775.17</v>
      </c>
      <c r="G51" s="39">
        <f t="shared" si="77"/>
        <v>0.40013661482660096</v>
      </c>
      <c r="H51" s="36">
        <f t="shared" si="78"/>
        <v>117364.61</v>
      </c>
      <c r="I51" s="202">
        <f t="shared" si="79"/>
        <v>0.20947239343815297</v>
      </c>
      <c r="J51" s="38">
        <f>+'JUL-SEP 2024'!J51+'OCT-DEC 2024'!J51+'JAN-MAR 2025'!J51+'APR-JUN 2025'!J51</f>
        <v>79634.67</v>
      </c>
      <c r="K51" s="39">
        <f t="shared" si="80"/>
        <v>5.6302684476271035E-2</v>
      </c>
      <c r="L51" s="36">
        <f>+'JUL-SEP 2024'!L51+'OCT-DEC 2024'!L51+'JAN-MAR 2025'!L51+'APR-JUN 2025'!L51</f>
        <v>150483.78</v>
      </c>
      <c r="M51" s="39">
        <f t="shared" si="81"/>
        <v>0.13142550471086767</v>
      </c>
      <c r="N51" s="36">
        <f t="shared" si="82"/>
        <v>230118.45</v>
      </c>
      <c r="O51" s="40">
        <f t="shared" si="83"/>
        <v>8.9910575378052818E-2</v>
      </c>
      <c r="P51" s="116">
        <f t="shared" si="84"/>
        <v>150224.10999999999</v>
      </c>
      <c r="Q51" s="117">
        <f t="shared" si="85"/>
        <v>197258.95</v>
      </c>
      <c r="R51" s="118">
        <f t="shared" si="86"/>
        <v>347483.06</v>
      </c>
      <c r="S51" s="32"/>
      <c r="T51" s="38">
        <f>+'JUL-SEP 2024'!T51+'OCT-DEC 2024'!T51+'JAN-MAR 2025'!T51+'APR-JUN 2025'!T51</f>
        <v>116634.3760646708</v>
      </c>
      <c r="U51" s="39">
        <f t="shared" si="87"/>
        <v>0.18077187619485183</v>
      </c>
      <c r="V51" s="36">
        <f>+'JUL-SEP 2024'!V51+'OCT-DEC 2024'!V51+'JAN-MAR 2025'!V51+'APR-JUN 2025'!V51</f>
        <v>106902.82821710322</v>
      </c>
      <c r="W51" s="39">
        <f t="shared" si="88"/>
        <v>0.4659963654862459</v>
      </c>
      <c r="X51" s="36">
        <f t="shared" si="89"/>
        <v>223537.204281774</v>
      </c>
      <c r="Y51" s="40">
        <f t="shared" si="90"/>
        <v>0.25558530072497998</v>
      </c>
      <c r="Z51" s="243">
        <f>+'OCT-DEC 2024'!Z51+'JUL-SEP 2024'!Z51+'JAN-MAR 2025'!Z51+'APR-JUN 2025'!Z51</f>
        <v>258771.70098650001</v>
      </c>
      <c r="AA51" s="39">
        <f t="shared" si="91"/>
        <v>7.0634023606162971E-2</v>
      </c>
      <c r="AB51" s="36">
        <f>+'OCT-DEC 2024'!AB51+'JUL-SEP 2024'!AB51+'JAN-MAR 2025'!AB51+'APR-JUN 2025'!AB51</f>
        <v>147089.81317021282</v>
      </c>
      <c r="AC51" s="39">
        <f t="shared" si="92"/>
        <v>8.5171300072851008E-2</v>
      </c>
      <c r="AD51" s="36">
        <f t="shared" si="93"/>
        <v>405861.5141567128</v>
      </c>
      <c r="AE51" s="40">
        <f t="shared" si="94"/>
        <v>7.5291383236406717E-2</v>
      </c>
      <c r="AF51" s="116">
        <f t="shared" si="95"/>
        <v>375406.07705117081</v>
      </c>
      <c r="AG51" s="117">
        <f t="shared" si="96"/>
        <v>253992.64138731605</v>
      </c>
      <c r="AH51" s="118">
        <f t="shared" si="97"/>
        <v>629398.7184384868</v>
      </c>
      <c r="AI51" s="32"/>
      <c r="AJ51" s="35">
        <f>+'OCT-DEC 2024'!AJ51+'JUL-SEP 2024'!AJ51+'JAN-MAR 2025'!AJ51+'APR-JUN 2025'!AJ51</f>
        <v>40378.7969652584</v>
      </c>
      <c r="AK51" s="39">
        <f t="shared" si="98"/>
        <v>0.2113541987629203</v>
      </c>
      <c r="AL51" s="36">
        <f>+'OCT-DEC 2024'!AL51+'JUL-SEP 2024'!AL51+'JAN-MAR 2025'!AL51+'APR-JUN 2025'!AL51</f>
        <v>77290.260287545272</v>
      </c>
      <c r="AM51" s="39">
        <f t="shared" si="99"/>
        <v>0.69585101948759165</v>
      </c>
      <c r="AN51" s="36">
        <f t="shared" si="100"/>
        <v>117669.05725280367</v>
      </c>
      <c r="AO51" s="40">
        <f t="shared" si="101"/>
        <v>0.38947659134189172</v>
      </c>
      <c r="AP51" s="36">
        <f>+'OCT-DEC 2024'!AP51+'JUL-SEP 2024'!AP51+'JAN-MAR 2025'!AP51+'APR-JUN 2025'!AP51</f>
        <v>34709.428938166413</v>
      </c>
      <c r="AQ51" s="39">
        <f t="shared" si="102"/>
        <v>5.321956681253312E-2</v>
      </c>
      <c r="AR51" s="36">
        <f>+'OCT-DEC 2024'!AR51+'JUL-SEP 2024'!AR51+'JAN-MAR 2025'!AR51+'APR-JUN 2025'!AR51</f>
        <v>60499.030011872484</v>
      </c>
      <c r="AS51" s="39">
        <f t="shared" si="103"/>
        <v>0.10773002958059846</v>
      </c>
      <c r="AT51" s="36">
        <f t="shared" si="104"/>
        <v>95208.458950038897</v>
      </c>
      <c r="AU51" s="40">
        <f t="shared" si="105"/>
        <v>7.8440086367087505E-2</v>
      </c>
      <c r="AV51" s="116">
        <f t="shared" si="106"/>
        <v>75088.225903424813</v>
      </c>
      <c r="AW51" s="117">
        <f t="shared" si="107"/>
        <v>137789.29029941774</v>
      </c>
      <c r="AX51" s="118">
        <f t="shared" si="108"/>
        <v>212877.51620284255</v>
      </c>
      <c r="AY51" s="32"/>
      <c r="AZ51" s="35">
        <f>+'OCT-DEC 2024'!AZ51+'JUL-SEP 2024'!AZ51+'JAN-MAR 2025'!AZ51+'APR-JUN 2025'!AZ51</f>
        <v>238190.7300438091</v>
      </c>
      <c r="BA51" s="39">
        <f t="shared" si="109"/>
        <v>0.31809334585401189</v>
      </c>
      <c r="BB51" s="36">
        <f>+'OCT-DEC 2024'!BB51+'JUL-SEP 2024'!BB51+'JAN-MAR 2025'!BB51+'APR-JUN 2025'!BB51</f>
        <v>180739.63892767459</v>
      </c>
      <c r="BC51" s="39">
        <f t="shared" si="110"/>
        <v>0.75446705444318674</v>
      </c>
      <c r="BD51" s="36">
        <f t="shared" si="111"/>
        <v>418930.36897148367</v>
      </c>
      <c r="BE51" s="40">
        <f t="shared" si="112"/>
        <v>0.42386114567916944</v>
      </c>
      <c r="BF51" s="38">
        <f>+'OCT-DEC 2024'!BF51+'JUL-SEP 2024'!BF51+'JAN-MAR 2025'!BF51+'APR-JUN 2025'!BF51</f>
        <v>399047.64397282846</v>
      </c>
      <c r="BG51" s="39">
        <f t="shared" si="113"/>
        <v>9.5319975344426183E-2</v>
      </c>
      <c r="BH51" s="36">
        <f>+'OCT-DEC 2024'!BH51+'JUL-SEP 2024'!BH51+'JAN-MAR 2025'!BH51+'APR-JUN 2025'!BH51</f>
        <v>322745.3271067788</v>
      </c>
      <c r="BI51" s="39">
        <f t="shared" si="114"/>
        <v>0.16242403764710189</v>
      </c>
      <c r="BJ51" s="36">
        <f t="shared" si="115"/>
        <v>721792.97107960726</v>
      </c>
      <c r="BK51" s="40">
        <f t="shared" si="116"/>
        <v>0.11691880334101525</v>
      </c>
      <c r="BL51" s="116">
        <f t="shared" si="117"/>
        <v>637238.37401663756</v>
      </c>
      <c r="BM51" s="117">
        <f t="shared" si="118"/>
        <v>503484.96603445336</v>
      </c>
      <c r="BN51" s="118">
        <f t="shared" si="119"/>
        <v>1140723.3400510908</v>
      </c>
      <c r="BO51" s="32"/>
      <c r="BP51" s="35">
        <f>+'OCT-DEC 2024'!BP51+'JUL-SEP 2024'!BP51+'JAN-MAR 2025'!BP51+'APR-JUN 2025'!BP51</f>
        <v>62133.578189611639</v>
      </c>
      <c r="BQ51" s="39">
        <f t="shared" si="120"/>
        <v>0.12422467154155606</v>
      </c>
      <c r="BR51" s="36">
        <f>+'OCT-DEC 2024'!BR51+'JUL-SEP 2024'!BR51+'JAN-MAR 2025'!BR51+'APR-JUN 2025'!BR51</f>
        <v>37359.834330283971</v>
      </c>
      <c r="BS51" s="39">
        <f t="shared" si="121"/>
        <v>0.40705412155330595</v>
      </c>
      <c r="BT51" s="36">
        <f t="shared" si="122"/>
        <v>99493.412519895617</v>
      </c>
      <c r="BU51" s="40">
        <f t="shared" si="123"/>
        <v>0.16807682467479731</v>
      </c>
      <c r="BV51" s="38">
        <f>+'OCT-DEC 2024'!BV51+'JUL-SEP 2024'!BV51+'JAN-MAR 2025'!BV51+'APR-JUN 2025'!BV51</f>
        <v>74366.732721700959</v>
      </c>
      <c r="BW51" s="39">
        <f t="shared" si="124"/>
        <v>5.8764703849625413E-2</v>
      </c>
      <c r="BX51" s="36">
        <f>+'OCT-DEC 2024'!BX51+'JUL-SEP 2024'!BX51+'JAN-MAR 2025'!BX51+'APR-JUN 2025'!BX51</f>
        <v>81031.757273162395</v>
      </c>
      <c r="BY51" s="39">
        <f t="shared" si="125"/>
        <v>9.3546285847563609E-2</v>
      </c>
      <c r="BZ51" s="36">
        <f t="shared" si="126"/>
        <v>155398.48999486334</v>
      </c>
      <c r="CA51" s="40">
        <f t="shared" si="127"/>
        <v>7.2898137230370835E-2</v>
      </c>
      <c r="CB51" s="116">
        <f t="shared" si="128"/>
        <v>136500.31091131258</v>
      </c>
      <c r="CC51" s="117">
        <f t="shared" si="129"/>
        <v>118391.59160344637</v>
      </c>
      <c r="CD51" s="118">
        <f t="shared" si="130"/>
        <v>254891.90251475896</v>
      </c>
      <c r="CE51" s="32"/>
      <c r="CF51" s="38">
        <f t="shared" si="145"/>
        <v>527926.92126334994</v>
      </c>
      <c r="CG51" s="39">
        <f t="shared" si="131"/>
        <v>0.20878086115300129</v>
      </c>
      <c r="CH51" s="36">
        <f t="shared" si="132"/>
        <v>449067.73176260706</v>
      </c>
      <c r="CI51" s="39">
        <f t="shared" si="133"/>
        <v>0.56936386788481819</v>
      </c>
      <c r="CJ51" s="36">
        <f t="shared" si="134"/>
        <v>976994.65302595706</v>
      </c>
      <c r="CK51" s="40">
        <f t="shared" si="135"/>
        <v>0.29451183774603612</v>
      </c>
      <c r="CL51" s="38">
        <f t="shared" si="136"/>
        <v>846530.17661919573</v>
      </c>
      <c r="CM51" s="39">
        <f t="shared" si="137"/>
        <v>7.5704362591693081E-2</v>
      </c>
      <c r="CN51" s="36">
        <f t="shared" si="138"/>
        <v>761849.70756202645</v>
      </c>
      <c r="CO51" s="39">
        <f t="shared" si="139"/>
        <v>0.12118137168476224</v>
      </c>
      <c r="CP51" s="36">
        <f t="shared" si="140"/>
        <v>1608379.8841812222</v>
      </c>
      <c r="CQ51" s="40">
        <f t="shared" si="141"/>
        <v>9.207100467126593E-2</v>
      </c>
      <c r="CR51" s="152"/>
      <c r="CS51" s="161" t="s">
        <v>42</v>
      </c>
      <c r="CT51" s="38">
        <f t="shared" si="142"/>
        <v>976994.65302595706</v>
      </c>
      <c r="CU51" s="36">
        <f t="shared" si="143"/>
        <v>1608379.8841812222</v>
      </c>
      <c r="CV51" s="37">
        <f t="shared" si="144"/>
        <v>2585374.5372071792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f>+'JUL-SEP 2024'!D52+'OCT-DEC 2024'!D52+'JAN-MAR 2025'!D52+'APR-JUN 2025'!D52</f>
        <v>122311.88999999998</v>
      </c>
      <c r="E52" s="39">
        <f t="shared" si="76"/>
        <v>0.27585698878426823</v>
      </c>
      <c r="F52" s="36">
        <f>+'JUL-SEP 2024'!F52+'OCT-DEC 2024'!F52+'JAN-MAR 2025'!F52+'APR-JUN 2025'!F52</f>
        <v>61294.07</v>
      </c>
      <c r="G52" s="39">
        <f t="shared" si="77"/>
        <v>0.52433805539872369</v>
      </c>
      <c r="H52" s="36">
        <f t="shared" si="78"/>
        <v>183605.96</v>
      </c>
      <c r="I52" s="202">
        <f t="shared" si="79"/>
        <v>0.32769997608912749</v>
      </c>
      <c r="J52" s="38">
        <f>+'JUL-SEP 2024'!J52+'OCT-DEC 2024'!J52+'JAN-MAR 2025'!J52+'APR-JUN 2025'!J52</f>
        <v>8812119.1099999994</v>
      </c>
      <c r="K52" s="39">
        <f t="shared" si="80"/>
        <v>6.2302758562024341</v>
      </c>
      <c r="L52" s="36">
        <f>+'JUL-SEP 2024'!L52+'OCT-DEC 2024'!L52+'JAN-MAR 2025'!L52+'APR-JUN 2025'!L52</f>
        <v>1747989.97</v>
      </c>
      <c r="M52" s="39">
        <f t="shared" si="81"/>
        <v>1.5266127953244157</v>
      </c>
      <c r="N52" s="36">
        <f t="shared" si="82"/>
        <v>10560109.08</v>
      </c>
      <c r="O52" s="40">
        <f t="shared" si="83"/>
        <v>4.125985914809525</v>
      </c>
      <c r="P52" s="116">
        <f t="shared" si="84"/>
        <v>8934431</v>
      </c>
      <c r="Q52" s="117">
        <f t="shared" si="85"/>
        <v>1809284.04</v>
      </c>
      <c r="R52" s="118">
        <f t="shared" si="86"/>
        <v>10743715.039999999</v>
      </c>
      <c r="S52" s="32"/>
      <c r="T52" s="38">
        <f>+'JUL-SEP 2024'!T52+'OCT-DEC 2024'!T52+'JAN-MAR 2025'!T52+'APR-JUN 2025'!T52</f>
        <v>161118.59652665621</v>
      </c>
      <c r="U52" s="39">
        <f t="shared" si="87"/>
        <v>0.24971806740626379</v>
      </c>
      <c r="V52" s="36">
        <f>+'JUL-SEP 2024'!V52+'OCT-DEC 2024'!V52+'JAN-MAR 2025'!V52+'APR-JUN 2025'!V52</f>
        <v>175288.87225543251</v>
      </c>
      <c r="W52" s="39">
        <f t="shared" si="88"/>
        <v>0.7640955692521697</v>
      </c>
      <c r="X52" s="36">
        <f t="shared" si="89"/>
        <v>336407.46878208872</v>
      </c>
      <c r="Y52" s="40">
        <f t="shared" si="90"/>
        <v>0.38463755664770055</v>
      </c>
      <c r="Z52" s="243">
        <f>+'OCT-DEC 2024'!Z52+'JUL-SEP 2024'!Z52+'JAN-MAR 2025'!Z52+'APR-JUN 2025'!Z52</f>
        <v>16088509.383320529</v>
      </c>
      <c r="AA52" s="39">
        <f t="shared" si="91"/>
        <v>4.3915008760124126</v>
      </c>
      <c r="AB52" s="36">
        <f>+'OCT-DEC 2024'!AB52+'JUL-SEP 2024'!AB52+'JAN-MAR 2025'!AB52+'APR-JUN 2025'!AB52</f>
        <v>3249525.6079687127</v>
      </c>
      <c r="AC52" s="39">
        <f t="shared" si="92"/>
        <v>1.8816144686406118</v>
      </c>
      <c r="AD52" s="36">
        <f t="shared" si="93"/>
        <v>19338034.991289243</v>
      </c>
      <c r="AE52" s="40">
        <f t="shared" si="94"/>
        <v>3.5873995261497251</v>
      </c>
      <c r="AF52" s="116">
        <f t="shared" si="95"/>
        <v>16249627.979847185</v>
      </c>
      <c r="AG52" s="117">
        <f t="shared" si="96"/>
        <v>3424814.4802241451</v>
      </c>
      <c r="AH52" s="118">
        <f t="shared" si="97"/>
        <v>19674442.460071329</v>
      </c>
      <c r="AI52" s="32"/>
      <c r="AJ52" s="35">
        <f>+'OCT-DEC 2024'!AJ52+'JUL-SEP 2024'!AJ52+'JAN-MAR 2025'!AJ52+'APR-JUN 2025'!AJ52</f>
        <v>60403.491734655632</v>
      </c>
      <c r="AK52" s="39">
        <f t="shared" si="98"/>
        <v>0.31616919169347824</v>
      </c>
      <c r="AL52" s="36">
        <f>+'OCT-DEC 2024'!AL52+'JUL-SEP 2024'!AL52+'JAN-MAR 2025'!AL52+'APR-JUN 2025'!AL52</f>
        <v>60267.101149914932</v>
      </c>
      <c r="AM52" s="39">
        <f t="shared" si="99"/>
        <v>0.54259001872565726</v>
      </c>
      <c r="AN52" s="36">
        <f t="shared" si="100"/>
        <v>120670.59288457056</v>
      </c>
      <c r="AO52" s="40">
        <f t="shared" si="101"/>
        <v>0.39941147051866821</v>
      </c>
      <c r="AP52" s="36">
        <f>+'OCT-DEC 2024'!AP52+'JUL-SEP 2024'!AP52+'JAN-MAR 2025'!AP52+'APR-JUN 2025'!AP52</f>
        <v>4129557.4225683315</v>
      </c>
      <c r="AQ52" s="39">
        <f t="shared" si="102"/>
        <v>6.3318027371780001</v>
      </c>
      <c r="AR52" s="36">
        <f>+'OCT-DEC 2024'!AR52+'JUL-SEP 2024'!AR52+'JAN-MAR 2025'!AR52+'APR-JUN 2025'!AR52</f>
        <v>625159.90001190593</v>
      </c>
      <c r="AS52" s="39">
        <f t="shared" si="103"/>
        <v>1.1132161045833291</v>
      </c>
      <c r="AT52" s="36">
        <f t="shared" si="104"/>
        <v>4754717.3225802369</v>
      </c>
      <c r="AU52" s="40">
        <f t="shared" si="105"/>
        <v>3.9173035836027306</v>
      </c>
      <c r="AV52" s="116">
        <f t="shared" si="106"/>
        <v>4189960.914302987</v>
      </c>
      <c r="AW52" s="117">
        <f t="shared" si="107"/>
        <v>685427.00116182084</v>
      </c>
      <c r="AX52" s="118">
        <f t="shared" si="108"/>
        <v>4875387.9154648082</v>
      </c>
      <c r="AY52" s="32"/>
      <c r="AZ52" s="35">
        <f>+'OCT-DEC 2024'!AZ52+'JUL-SEP 2024'!AZ52+'JAN-MAR 2025'!AZ52+'APR-JUN 2025'!AZ52</f>
        <v>391460.62631769705</v>
      </c>
      <c r="BA52" s="39">
        <f t="shared" si="109"/>
        <v>0.52277861683618354</v>
      </c>
      <c r="BB52" s="36">
        <f>+'OCT-DEC 2024'!BB52+'JUL-SEP 2024'!BB52+'JAN-MAR 2025'!BB52+'APR-JUN 2025'!BB52</f>
        <v>281967.64848738239</v>
      </c>
      <c r="BC52" s="39">
        <f t="shared" si="110"/>
        <v>1.1770262597884029</v>
      </c>
      <c r="BD52" s="36">
        <f t="shared" si="111"/>
        <v>673428.27480507945</v>
      </c>
      <c r="BE52" s="40">
        <f t="shared" si="112"/>
        <v>0.68135447137053284</v>
      </c>
      <c r="BF52" s="38">
        <f>+'OCT-DEC 2024'!BF52+'JUL-SEP 2024'!BF52+'JAN-MAR 2025'!BF52+'APR-JUN 2025'!BF52</f>
        <v>14563854.019178055</v>
      </c>
      <c r="BG52" s="39">
        <f t="shared" si="113"/>
        <v>3.4788482703644279</v>
      </c>
      <c r="BH52" s="36">
        <f>+'OCT-DEC 2024'!BH52+'JUL-SEP 2024'!BH52+'JAN-MAR 2025'!BH52+'APR-JUN 2025'!BH52</f>
        <v>4709952.999025519</v>
      </c>
      <c r="BI52" s="39">
        <f t="shared" si="114"/>
        <v>2.3703196265850237</v>
      </c>
      <c r="BJ52" s="36">
        <f t="shared" si="115"/>
        <v>19273807.018203575</v>
      </c>
      <c r="BK52" s="40">
        <f t="shared" si="116"/>
        <v>3.1220454377983762</v>
      </c>
      <c r="BL52" s="116">
        <f t="shared" si="117"/>
        <v>14955314.645495752</v>
      </c>
      <c r="BM52" s="117">
        <f t="shared" si="118"/>
        <v>4991920.6475129016</v>
      </c>
      <c r="BN52" s="118">
        <f t="shared" si="119"/>
        <v>19947235.293008655</v>
      </c>
      <c r="BO52" s="32"/>
      <c r="BP52" s="35">
        <f>+'OCT-DEC 2024'!BP52+'JUL-SEP 2024'!BP52+'JAN-MAR 2025'!BP52+'APR-JUN 2025'!BP52</f>
        <v>116130.30444416814</v>
      </c>
      <c r="BQ52" s="39">
        <f t="shared" si="120"/>
        <v>0.23218120291693869</v>
      </c>
      <c r="BR52" s="36">
        <f>+'OCT-DEC 2024'!BR52+'JUL-SEP 2024'!BR52+'JAN-MAR 2025'!BR52+'APR-JUN 2025'!BR52</f>
        <v>53610.550791839807</v>
      </c>
      <c r="BS52" s="39">
        <f t="shared" si="121"/>
        <v>0.58411382303352333</v>
      </c>
      <c r="BT52" s="36">
        <f t="shared" si="122"/>
        <v>169740.85523600795</v>
      </c>
      <c r="BU52" s="40">
        <f t="shared" si="123"/>
        <v>0.28674766743926527</v>
      </c>
      <c r="BV52" s="38">
        <f>+'OCT-DEC 2024'!BV52+'JUL-SEP 2024'!BV52+'JAN-MAR 2025'!BV52+'APR-JUN 2025'!BV52</f>
        <v>7360006.7845935067</v>
      </c>
      <c r="BW52" s="39">
        <f t="shared" si="124"/>
        <v>5.8158884113737708</v>
      </c>
      <c r="BX52" s="36">
        <f>+'OCT-DEC 2024'!BX52+'JUL-SEP 2024'!BX52+'JAN-MAR 2025'!BX52+'APR-JUN 2025'!BX52</f>
        <v>1116091.7034370746</v>
      </c>
      <c r="BY52" s="39">
        <f t="shared" si="125"/>
        <v>1.2884606854798886</v>
      </c>
      <c r="BZ52" s="36">
        <f t="shared" si="126"/>
        <v>8476098.4880305808</v>
      </c>
      <c r="CA52" s="40">
        <f t="shared" si="127"/>
        <v>3.9761762857477976</v>
      </c>
      <c r="CB52" s="116">
        <f t="shared" si="128"/>
        <v>7476137.0890376745</v>
      </c>
      <c r="CC52" s="117">
        <f t="shared" si="129"/>
        <v>1169702.2542289144</v>
      </c>
      <c r="CD52" s="118">
        <f t="shared" si="130"/>
        <v>8645839.3432665896</v>
      </c>
      <c r="CE52" s="32"/>
      <c r="CF52" s="38">
        <f t="shared" si="145"/>
        <v>851424.909023177</v>
      </c>
      <c r="CG52" s="39">
        <f t="shared" si="131"/>
        <v>0.33671559178604688</v>
      </c>
      <c r="CH52" s="36">
        <f t="shared" si="132"/>
        <v>632428.24268456968</v>
      </c>
      <c r="CI52" s="39">
        <f t="shared" si="133"/>
        <v>0.80184294026460334</v>
      </c>
      <c r="CJ52" s="36">
        <f t="shared" si="134"/>
        <v>1483853.1517077466</v>
      </c>
      <c r="CK52" s="40">
        <f t="shared" si="135"/>
        <v>0.44730267182238659</v>
      </c>
      <c r="CL52" s="38">
        <f t="shared" si="136"/>
        <v>50954046.719660424</v>
      </c>
      <c r="CM52" s="39">
        <f t="shared" si="137"/>
        <v>4.5567703726579376</v>
      </c>
      <c r="CN52" s="36">
        <f t="shared" si="138"/>
        <v>11448720.180443212</v>
      </c>
      <c r="CO52" s="39">
        <f t="shared" si="139"/>
        <v>1.821056832771933</v>
      </c>
      <c r="CP52" s="36">
        <f t="shared" si="140"/>
        <v>62402766.900103636</v>
      </c>
      <c r="CQ52" s="40">
        <f t="shared" si="141"/>
        <v>3.5722191624425936</v>
      </c>
      <c r="CR52" s="152"/>
      <c r="CS52" s="161" t="s">
        <v>62</v>
      </c>
      <c r="CT52" s="38">
        <f t="shared" si="142"/>
        <v>1483853.1517077466</v>
      </c>
      <c r="CU52" s="36">
        <f t="shared" si="143"/>
        <v>62402766.900103636</v>
      </c>
      <c r="CV52" s="37">
        <f t="shared" si="144"/>
        <v>63886620.051811382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f>+'JUL-SEP 2024'!D53+'OCT-DEC 2024'!D53+'JAN-MAR 2025'!D53+'APR-JUN 2025'!D53</f>
        <v>2980273.19</v>
      </c>
      <c r="E53" s="39">
        <f t="shared" si="76"/>
        <v>6.7215802809349556</v>
      </c>
      <c r="F53" s="36">
        <f>+'JUL-SEP 2024'!F53+'OCT-DEC 2024'!F53+'JAN-MAR 2025'!F53+'APR-JUN 2025'!F53</f>
        <v>2914964.7800000003</v>
      </c>
      <c r="G53" s="39">
        <f t="shared" si="77"/>
        <v>24.935967937860358</v>
      </c>
      <c r="H53" s="36">
        <f t="shared" si="78"/>
        <v>5895237.9700000007</v>
      </c>
      <c r="I53" s="202">
        <f t="shared" si="79"/>
        <v>10.521822612995333</v>
      </c>
      <c r="J53" s="38">
        <f>+'JUL-SEP 2024'!J53+'OCT-DEC 2024'!J53+'JAN-MAR 2025'!J53+'APR-JUN 2025'!J53</f>
        <v>7829670.0399999991</v>
      </c>
      <c r="K53" s="39">
        <f t="shared" si="80"/>
        <v>5.5356723624952853</v>
      </c>
      <c r="L53" s="36">
        <f>+'JUL-SEP 2024'!L53+'OCT-DEC 2024'!L53+'JAN-MAR 2025'!L53+'APR-JUN 2025'!L53</f>
        <v>8435864.7599999998</v>
      </c>
      <c r="M53" s="39">
        <f t="shared" si="81"/>
        <v>7.3674902621107901</v>
      </c>
      <c r="N53" s="36">
        <f t="shared" si="82"/>
        <v>16265534.799999999</v>
      </c>
      <c r="O53" s="40">
        <f t="shared" si="83"/>
        <v>6.3551774866367348</v>
      </c>
      <c r="P53" s="116">
        <f t="shared" si="84"/>
        <v>10809943.229999999</v>
      </c>
      <c r="Q53" s="117">
        <f t="shared" si="85"/>
        <v>11350829.539999999</v>
      </c>
      <c r="R53" s="118">
        <f t="shared" si="86"/>
        <v>22160772.769999996</v>
      </c>
      <c r="S53" s="32"/>
      <c r="T53" s="38">
        <f>+'JUL-SEP 2024'!T53+'OCT-DEC 2024'!T53+'JAN-MAR 2025'!T53+'APR-JUN 2025'!T53</f>
        <v>5721766.5223398162</v>
      </c>
      <c r="U53" s="39">
        <f t="shared" si="87"/>
        <v>8.8681785275616267</v>
      </c>
      <c r="V53" s="36">
        <f>+'JUL-SEP 2024'!V53+'OCT-DEC 2024'!V53+'JAN-MAR 2025'!V53+'APR-JUN 2025'!V53</f>
        <v>6718185.7625498325</v>
      </c>
      <c r="W53" s="39">
        <f t="shared" si="88"/>
        <v>29.285007704864423</v>
      </c>
      <c r="X53" s="36">
        <f t="shared" si="89"/>
        <v>12439952.28488965</v>
      </c>
      <c r="Y53" s="40">
        <f t="shared" si="90"/>
        <v>14.223444173213</v>
      </c>
      <c r="Z53" s="243">
        <f>+'OCT-DEC 2024'!Z53+'JUL-SEP 2024'!Z53+'JAN-MAR 2025'!Z53+'APR-JUN 2025'!Z53</f>
        <v>29637782.262079265</v>
      </c>
      <c r="AA53" s="39">
        <f t="shared" si="91"/>
        <v>8.0898946985058409</v>
      </c>
      <c r="AB53" s="36">
        <f>+'OCT-DEC 2024'!AB53+'JUL-SEP 2024'!AB53+'JAN-MAR 2025'!AB53+'APR-JUN 2025'!AB53</f>
        <v>19998411.254737347</v>
      </c>
      <c r="AC53" s="39">
        <f t="shared" si="92"/>
        <v>11.579936429632022</v>
      </c>
      <c r="AD53" s="36">
        <f t="shared" si="93"/>
        <v>49636193.516816616</v>
      </c>
      <c r="AE53" s="40">
        <f t="shared" si="94"/>
        <v>9.2080119403193095</v>
      </c>
      <c r="AF53" s="116">
        <f t="shared" si="95"/>
        <v>35359548.784419082</v>
      </c>
      <c r="AG53" s="117">
        <f t="shared" si="96"/>
        <v>26716597.01728718</v>
      </c>
      <c r="AH53" s="118">
        <f t="shared" si="97"/>
        <v>62076145.801706262</v>
      </c>
      <c r="AI53" s="32"/>
      <c r="AJ53" s="35">
        <f>+'OCT-DEC 2024'!AJ53+'JUL-SEP 2024'!AJ53+'JAN-MAR 2025'!AJ53+'APR-JUN 2025'!AJ53</f>
        <v>1159546.6248514333</v>
      </c>
      <c r="AK53" s="39">
        <f t="shared" si="98"/>
        <v>6.0693994433411147</v>
      </c>
      <c r="AL53" s="36">
        <f>+'OCT-DEC 2024'!AL53+'JUL-SEP 2024'!AL53+'JAN-MAR 2025'!AL53+'APR-JUN 2025'!AL53</f>
        <v>2153926.6133483583</v>
      </c>
      <c r="AM53" s="39">
        <f t="shared" si="99"/>
        <v>19.391990973038975</v>
      </c>
      <c r="AN53" s="36">
        <f t="shared" si="100"/>
        <v>3313473.2381997919</v>
      </c>
      <c r="AO53" s="40">
        <f t="shared" si="101"/>
        <v>10.967371477652305</v>
      </c>
      <c r="AP53" s="36">
        <f>+'OCT-DEC 2024'!AP53+'JUL-SEP 2024'!AP53+'JAN-MAR 2025'!AP53+'APR-JUN 2025'!AP53</f>
        <v>3394355.5403734562</v>
      </c>
      <c r="AQ53" s="39">
        <f t="shared" si="102"/>
        <v>5.2045261761065458</v>
      </c>
      <c r="AR53" s="36">
        <f>+'OCT-DEC 2024'!AR53+'JUL-SEP 2024'!AR53+'JAN-MAR 2025'!AR53+'APR-JUN 2025'!AR53</f>
        <v>3453908.1582507421</v>
      </c>
      <c r="AS53" s="39">
        <f t="shared" si="103"/>
        <v>6.1503403936228889</v>
      </c>
      <c r="AT53" s="36">
        <f t="shared" si="104"/>
        <v>6848263.6986241983</v>
      </c>
      <c r="AU53" s="40">
        <f t="shared" si="105"/>
        <v>5.6421288812852142</v>
      </c>
      <c r="AV53" s="116">
        <f t="shared" si="106"/>
        <v>4553902.1652248893</v>
      </c>
      <c r="AW53" s="117">
        <f t="shared" si="107"/>
        <v>5607834.7715991009</v>
      </c>
      <c r="AX53" s="118">
        <f t="shared" si="108"/>
        <v>10161736.93682399</v>
      </c>
      <c r="AY53" s="32"/>
      <c r="AZ53" s="35">
        <f>+'OCT-DEC 2024'!AZ53+'JUL-SEP 2024'!AZ53+'JAN-MAR 2025'!AZ53+'APR-JUN 2025'!AZ53</f>
        <v>9573069.0717345178</v>
      </c>
      <c r="BA53" s="39">
        <f t="shared" si="109"/>
        <v>12.784416801441091</v>
      </c>
      <c r="BB53" s="36">
        <f>+'OCT-DEC 2024'!BB53+'JUL-SEP 2024'!BB53+'JAN-MAR 2025'!BB53+'APR-JUN 2025'!BB53</f>
        <v>6657547.4608327895</v>
      </c>
      <c r="BC53" s="39">
        <f t="shared" si="110"/>
        <v>27.790805892891115</v>
      </c>
      <c r="BD53" s="36">
        <f t="shared" si="111"/>
        <v>16230616.532567307</v>
      </c>
      <c r="BE53" s="40">
        <f t="shared" si="112"/>
        <v>16.421649582156533</v>
      </c>
      <c r="BF53" s="38">
        <f>+'OCT-DEC 2024'!BF53+'JUL-SEP 2024'!BF53+'JAN-MAR 2025'!BF53+'APR-JUN 2025'!BF53</f>
        <v>40516215.615373872</v>
      </c>
      <c r="BG53" s="39">
        <f t="shared" si="113"/>
        <v>9.6780540665712085</v>
      </c>
      <c r="BH53" s="36">
        <f>+'OCT-DEC 2024'!BH53+'JUL-SEP 2024'!BH53+'JAN-MAR 2025'!BH53+'APR-JUN 2025'!BH53</f>
        <v>21427352.950406734</v>
      </c>
      <c r="BI53" s="39">
        <f t="shared" si="114"/>
        <v>10.783478148215469</v>
      </c>
      <c r="BJ53" s="36">
        <f t="shared" si="115"/>
        <v>61943568.56578061</v>
      </c>
      <c r="BK53" s="40">
        <f t="shared" si="116"/>
        <v>10.033857631712001</v>
      </c>
      <c r="BL53" s="116">
        <f t="shared" si="117"/>
        <v>50089284.68710839</v>
      </c>
      <c r="BM53" s="117">
        <f t="shared" si="118"/>
        <v>28084900.411239523</v>
      </c>
      <c r="BN53" s="118">
        <f t="shared" si="119"/>
        <v>78174185.098347917</v>
      </c>
      <c r="BO53" s="32"/>
      <c r="BP53" s="35">
        <f>+'OCT-DEC 2024'!BP53+'JUL-SEP 2024'!BP53+'JAN-MAR 2025'!BP53+'APR-JUN 2025'!BP53</f>
        <v>2359510.4444954079</v>
      </c>
      <c r="BQ53" s="39">
        <f t="shared" si="120"/>
        <v>4.7174075356136358</v>
      </c>
      <c r="BR53" s="36">
        <f>+'OCT-DEC 2024'!BR53+'JUL-SEP 2024'!BR53+'JAN-MAR 2025'!BR53+'APR-JUN 2025'!BR53</f>
        <v>1528725.1577772587</v>
      </c>
      <c r="BS53" s="39">
        <f t="shared" si="121"/>
        <v>16.656226863700098</v>
      </c>
      <c r="BT53" s="36">
        <f t="shared" si="122"/>
        <v>3888235.6022726665</v>
      </c>
      <c r="BU53" s="40">
        <f t="shared" si="123"/>
        <v>6.568498125308583</v>
      </c>
      <c r="BV53" s="38">
        <f>+'OCT-DEC 2024'!BV53+'JUL-SEP 2024'!BV53+'JAN-MAR 2025'!BV53+'APR-JUN 2025'!BV53</f>
        <v>8412984.1620714869</v>
      </c>
      <c r="BW53" s="39">
        <f t="shared" si="124"/>
        <v>6.6479527159790495</v>
      </c>
      <c r="BX53" s="36">
        <f>+'OCT-DEC 2024'!BX53+'JUL-SEP 2024'!BX53+'JAN-MAR 2025'!BX53+'APR-JUN 2025'!BX53</f>
        <v>6711825.9427806064</v>
      </c>
      <c r="BY53" s="39">
        <f t="shared" si="125"/>
        <v>7.7483990145477959</v>
      </c>
      <c r="BZ53" s="36">
        <f t="shared" si="126"/>
        <v>15124810.104852093</v>
      </c>
      <c r="CA53" s="40">
        <f t="shared" si="127"/>
        <v>7.0951170931149496</v>
      </c>
      <c r="CB53" s="116">
        <f t="shared" si="128"/>
        <v>10772494.606566895</v>
      </c>
      <c r="CC53" s="117">
        <f t="shared" si="129"/>
        <v>8240551.1005578656</v>
      </c>
      <c r="CD53" s="118">
        <f t="shared" si="130"/>
        <v>19013045.707124762</v>
      </c>
      <c r="CE53" s="32"/>
      <c r="CF53" s="38">
        <f t="shared" si="145"/>
        <v>21794165.853421174</v>
      </c>
      <c r="CG53" s="39">
        <f t="shared" si="131"/>
        <v>8.619004888214052</v>
      </c>
      <c r="CH53" s="36">
        <f t="shared" si="132"/>
        <v>19973349.774508238</v>
      </c>
      <c r="CI53" s="39">
        <f t="shared" si="133"/>
        <v>25.323805025122724</v>
      </c>
      <c r="CJ53" s="36">
        <f t="shared" si="134"/>
        <v>41767515.627929412</v>
      </c>
      <c r="CK53" s="40">
        <f t="shared" si="135"/>
        <v>12.590680765313213</v>
      </c>
      <c r="CL53" s="38">
        <f t="shared" si="136"/>
        <v>89791007.619898066</v>
      </c>
      <c r="CM53" s="39">
        <f t="shared" si="137"/>
        <v>8.0299216567539666</v>
      </c>
      <c r="CN53" s="36">
        <f t="shared" si="138"/>
        <v>60027363.066175424</v>
      </c>
      <c r="CO53" s="39">
        <f t="shared" si="139"/>
        <v>9.5480750635926981</v>
      </c>
      <c r="CP53" s="36">
        <f t="shared" si="140"/>
        <v>149818370.68607348</v>
      </c>
      <c r="CQ53" s="40">
        <f t="shared" si="141"/>
        <v>8.5762872583431964</v>
      </c>
      <c r="CR53" s="152"/>
      <c r="CS53" s="161" t="s">
        <v>43</v>
      </c>
      <c r="CT53" s="38">
        <f t="shared" si="142"/>
        <v>41767515.627929412</v>
      </c>
      <c r="CU53" s="36">
        <f t="shared" si="143"/>
        <v>149818370.68607348</v>
      </c>
      <c r="CV53" s="37">
        <f t="shared" si="144"/>
        <v>191585886.3140029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f>+'JUL-SEP 2024'!D54+'OCT-DEC 2024'!D54+'JAN-MAR 2025'!D54+'APR-JUN 2025'!D54</f>
        <v>5466470.1400000006</v>
      </c>
      <c r="E54" s="39">
        <f t="shared" si="76"/>
        <v>12.328842209040491</v>
      </c>
      <c r="F54" s="36">
        <f>+'JUL-SEP 2024'!F54+'OCT-DEC 2024'!F54+'JAN-MAR 2025'!F54+'APR-JUN 2025'!F54</f>
        <v>3549143.11</v>
      </c>
      <c r="G54" s="39">
        <f t="shared" si="77"/>
        <v>30.361025081695153</v>
      </c>
      <c r="H54" s="36">
        <f t="shared" si="78"/>
        <v>9015613.25</v>
      </c>
      <c r="I54" s="202">
        <f t="shared" si="79"/>
        <v>16.091069410022534</v>
      </c>
      <c r="J54" s="38">
        <f>+'JUL-SEP 2024'!J54+'OCT-DEC 2024'!J54+'JAN-MAR 2025'!J54+'APR-JUN 2025'!J54</f>
        <v>8111033.8499999996</v>
      </c>
      <c r="K54" s="39">
        <f t="shared" si="80"/>
        <v>5.7346000131965624</v>
      </c>
      <c r="L54" s="36">
        <f>+'JUL-SEP 2024'!L54+'OCT-DEC 2024'!L54+'JAN-MAR 2025'!L54+'APR-JUN 2025'!L54</f>
        <v>14204022.629999999</v>
      </c>
      <c r="M54" s="39">
        <f t="shared" si="81"/>
        <v>12.405129928769304</v>
      </c>
      <c r="N54" s="36">
        <f t="shared" si="82"/>
        <v>22315056.479999997</v>
      </c>
      <c r="O54" s="40">
        <f t="shared" si="83"/>
        <v>8.7188122799825294</v>
      </c>
      <c r="P54" s="116">
        <f t="shared" si="84"/>
        <v>13577503.99</v>
      </c>
      <c r="Q54" s="117">
        <f t="shared" si="85"/>
        <v>17753165.739999998</v>
      </c>
      <c r="R54" s="118">
        <f t="shared" si="86"/>
        <v>31330669.729999997</v>
      </c>
      <c r="S54" s="32"/>
      <c r="T54" s="38">
        <f>+'JUL-SEP 2024'!T54+'OCT-DEC 2024'!T54+'JAN-MAR 2025'!T54+'APR-JUN 2025'!T54</f>
        <v>9214853.5139245335</v>
      </c>
      <c r="U54" s="39">
        <f t="shared" si="87"/>
        <v>14.282121744700936</v>
      </c>
      <c r="V54" s="36">
        <f>+'JUL-SEP 2024'!V54+'OCT-DEC 2024'!V54+'JAN-MAR 2025'!V54+'APR-JUN 2025'!V54</f>
        <v>7067944.7767531844</v>
      </c>
      <c r="W54" s="39">
        <f t="shared" si="88"/>
        <v>30.809629944828121</v>
      </c>
      <c r="X54" s="36">
        <f t="shared" si="89"/>
        <v>16282798.290677719</v>
      </c>
      <c r="Y54" s="40">
        <f t="shared" si="90"/>
        <v>18.617231575112672</v>
      </c>
      <c r="Z54" s="243">
        <f>+'OCT-DEC 2024'!Z54+'JUL-SEP 2024'!Z54+'JAN-MAR 2025'!Z54+'APR-JUN 2025'!Z54</f>
        <v>19858496.471849844</v>
      </c>
      <c r="AA54" s="39">
        <f t="shared" si="91"/>
        <v>5.4205521825924983</v>
      </c>
      <c r="AB54" s="36">
        <f>+'OCT-DEC 2024'!AB54+'JUL-SEP 2024'!AB54+'JAN-MAR 2025'!AB54+'APR-JUN 2025'!AB54</f>
        <v>21546276.274634778</v>
      </c>
      <c r="AC54" s="39">
        <f t="shared" si="92"/>
        <v>12.476216554275291</v>
      </c>
      <c r="AD54" s="36">
        <f t="shared" si="93"/>
        <v>41404772.746484622</v>
      </c>
      <c r="AE54" s="40">
        <f t="shared" si="94"/>
        <v>7.6810007944438672</v>
      </c>
      <c r="AF54" s="116">
        <f t="shared" si="95"/>
        <v>29073349.985774375</v>
      </c>
      <c r="AG54" s="117">
        <f t="shared" si="96"/>
        <v>28614221.051387962</v>
      </c>
      <c r="AH54" s="118">
        <f t="shared" si="97"/>
        <v>57687571.037162334</v>
      </c>
      <c r="AI54" s="32"/>
      <c r="AJ54" s="35">
        <f>+'OCT-DEC 2024'!AJ54+'JUL-SEP 2024'!AJ54+'JAN-MAR 2025'!AJ54+'APR-JUN 2025'!AJ54</f>
        <v>1402347.8998859322</v>
      </c>
      <c r="AK54" s="39">
        <f t="shared" si="98"/>
        <v>7.340290921056134</v>
      </c>
      <c r="AL54" s="36">
        <f>+'OCT-DEC 2024'!AL54+'JUL-SEP 2024'!AL54+'JAN-MAR 2025'!AL54+'APR-JUN 2025'!AL54</f>
        <v>2058139.7083342818</v>
      </c>
      <c r="AM54" s="39">
        <f t="shared" si="99"/>
        <v>18.529613032278608</v>
      </c>
      <c r="AN54" s="36">
        <f t="shared" si="100"/>
        <v>3460487.608220214</v>
      </c>
      <c r="AO54" s="40">
        <f t="shared" si="101"/>
        <v>11.453979062098345</v>
      </c>
      <c r="AP54" s="36">
        <f>+'OCT-DEC 2024'!AP54+'JUL-SEP 2024'!AP54+'JAN-MAR 2025'!AP54+'APR-JUN 2025'!AP54</f>
        <v>2902510.7897677347</v>
      </c>
      <c r="AQ54" s="39">
        <f t="shared" si="102"/>
        <v>4.4503862963382534</v>
      </c>
      <c r="AR54" s="36">
        <f>+'OCT-DEC 2024'!AR54+'JUL-SEP 2024'!AR54+'JAN-MAR 2025'!AR54+'APR-JUN 2025'!AR54</f>
        <v>3634304.9370989976</v>
      </c>
      <c r="AS54" s="39">
        <f t="shared" si="103"/>
        <v>6.4715711690213285</v>
      </c>
      <c r="AT54" s="36">
        <f t="shared" si="104"/>
        <v>6536815.7268667324</v>
      </c>
      <c r="AU54" s="40">
        <f t="shared" si="105"/>
        <v>5.3855339728818592</v>
      </c>
      <c r="AV54" s="116">
        <f t="shared" si="106"/>
        <v>4304858.6896536667</v>
      </c>
      <c r="AW54" s="117">
        <f t="shared" si="107"/>
        <v>5692444.6454332797</v>
      </c>
      <c r="AX54" s="118">
        <f t="shared" si="108"/>
        <v>9997303.3350869454</v>
      </c>
      <c r="AY54" s="32"/>
      <c r="AZ54" s="35">
        <f>+'OCT-DEC 2024'!AZ54+'JUL-SEP 2024'!AZ54+'JAN-MAR 2025'!AZ54+'APR-JUN 2025'!AZ54</f>
        <v>11975899.342729755</v>
      </c>
      <c r="BA54" s="39">
        <f t="shared" si="109"/>
        <v>15.993291975884695</v>
      </c>
      <c r="BB54" s="36">
        <f>+'OCT-DEC 2024'!BB54+'JUL-SEP 2024'!BB54+'JAN-MAR 2025'!BB54+'APR-JUN 2025'!BB54</f>
        <v>6545678.3514210824</v>
      </c>
      <c r="BC54" s="39">
        <f t="shared" si="110"/>
        <v>27.323827215929125</v>
      </c>
      <c r="BD54" s="36">
        <f t="shared" si="111"/>
        <v>18521577.694150835</v>
      </c>
      <c r="BE54" s="40">
        <f t="shared" si="112"/>
        <v>18.739575172128202</v>
      </c>
      <c r="BF54" s="38">
        <f>+'OCT-DEC 2024'!BF54+'JUL-SEP 2024'!BF54+'JAN-MAR 2025'!BF54+'APR-JUN 2025'!BF54</f>
        <v>20982675.413730599</v>
      </c>
      <c r="BG54" s="39">
        <f t="shared" si="113"/>
        <v>5.0121035252449317</v>
      </c>
      <c r="BH54" s="36">
        <f>+'OCT-DEC 2024'!BH54+'JUL-SEP 2024'!BH54+'JAN-MAR 2025'!BH54+'APR-JUN 2025'!BH54</f>
        <v>23639240.570253849</v>
      </c>
      <c r="BI54" s="39">
        <f t="shared" si="114"/>
        <v>11.896627395821293</v>
      </c>
      <c r="BJ54" s="36">
        <f t="shared" si="115"/>
        <v>44621915.983984448</v>
      </c>
      <c r="BK54" s="40">
        <f t="shared" si="116"/>
        <v>7.2280296825658317</v>
      </c>
      <c r="BL54" s="116">
        <f t="shared" si="117"/>
        <v>32958574.756460354</v>
      </c>
      <c r="BM54" s="117">
        <f t="shared" si="118"/>
        <v>30184918.92167493</v>
      </c>
      <c r="BN54" s="118">
        <f t="shared" si="119"/>
        <v>63143493.678135283</v>
      </c>
      <c r="BO54" s="32"/>
      <c r="BP54" s="35">
        <f>+'OCT-DEC 2024'!BP54+'JUL-SEP 2024'!BP54+'JAN-MAR 2025'!BP54+'APR-JUN 2025'!BP54</f>
        <v>4051888.8582451083</v>
      </c>
      <c r="BQ54" s="39">
        <f t="shared" si="120"/>
        <v>8.1010071720373791</v>
      </c>
      <c r="BR54" s="36">
        <f>+'OCT-DEC 2024'!BR54+'JUL-SEP 2024'!BR54+'JAN-MAR 2025'!BR54+'APR-JUN 2025'!BR54</f>
        <v>2789007.3259397391</v>
      </c>
      <c r="BS54" s="39">
        <f t="shared" si="121"/>
        <v>30.387632799160382</v>
      </c>
      <c r="BT54" s="36">
        <f t="shared" si="122"/>
        <v>6840896.1841848474</v>
      </c>
      <c r="BU54" s="40">
        <f t="shared" si="123"/>
        <v>11.556504892600831</v>
      </c>
      <c r="BV54" s="38">
        <f>+'OCT-DEC 2024'!BV54+'JUL-SEP 2024'!BV54+'JAN-MAR 2025'!BV54+'APR-JUN 2025'!BV54</f>
        <v>7572380.3045693953</v>
      </c>
      <c r="BW54" s="39">
        <f t="shared" si="124"/>
        <v>5.983706285712679</v>
      </c>
      <c r="BX54" s="36">
        <f>+'OCT-DEC 2024'!BX54+'JUL-SEP 2024'!BX54+'JAN-MAR 2025'!BX54+'APR-JUN 2025'!BX54</f>
        <v>10089595.790121848</v>
      </c>
      <c r="BY54" s="39">
        <f t="shared" si="125"/>
        <v>11.647830969373691</v>
      </c>
      <c r="BZ54" s="36">
        <f t="shared" si="126"/>
        <v>17661976.094691243</v>
      </c>
      <c r="CA54" s="40">
        <f t="shared" si="127"/>
        <v>8.2853131787373879</v>
      </c>
      <c r="CB54" s="116">
        <f t="shared" si="128"/>
        <v>11624269.162814504</v>
      </c>
      <c r="CC54" s="117">
        <f t="shared" si="129"/>
        <v>12878603.116061587</v>
      </c>
      <c r="CD54" s="118">
        <f t="shared" si="130"/>
        <v>24502872.278876089</v>
      </c>
      <c r="CE54" s="32"/>
      <c r="CF54" s="38">
        <f t="shared" si="145"/>
        <v>32111459.754785329</v>
      </c>
      <c r="CG54" s="39">
        <f t="shared" si="131"/>
        <v>12.699216407529416</v>
      </c>
      <c r="CH54" s="36">
        <f t="shared" si="132"/>
        <v>22009913.272448286</v>
      </c>
      <c r="CI54" s="39">
        <f t="shared" si="133"/>
        <v>27.9059225730234</v>
      </c>
      <c r="CJ54" s="36">
        <f t="shared" si="134"/>
        <v>54121373.027233616</v>
      </c>
      <c r="CK54" s="40">
        <f t="shared" si="135"/>
        <v>16.314710609952375</v>
      </c>
      <c r="CL54" s="38">
        <f t="shared" si="136"/>
        <v>59427096.829917572</v>
      </c>
      <c r="CM54" s="39">
        <f t="shared" si="137"/>
        <v>5.3145069253774775</v>
      </c>
      <c r="CN54" s="36">
        <f t="shared" si="138"/>
        <v>73113440.202109471</v>
      </c>
      <c r="CO54" s="39">
        <f t="shared" si="139"/>
        <v>11.629573240417796</v>
      </c>
      <c r="CP54" s="36">
        <f t="shared" si="140"/>
        <v>132540537.03202704</v>
      </c>
      <c r="CQ54" s="40">
        <f t="shared" si="141"/>
        <v>7.5872252098080102</v>
      </c>
      <c r="CR54" s="152"/>
      <c r="CS54" s="161" t="s">
        <v>44</v>
      </c>
      <c r="CT54" s="38">
        <f t="shared" si="142"/>
        <v>54121373.027233616</v>
      </c>
      <c r="CU54" s="36">
        <f t="shared" si="143"/>
        <v>132540537.03202704</v>
      </c>
      <c r="CV54" s="37">
        <f t="shared" si="144"/>
        <v>186661910.05926067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f>+'JUL-SEP 2024'!D55+'OCT-DEC 2024'!D55+'JAN-MAR 2025'!D55+'APR-JUN 2025'!D55</f>
        <v>19595601.789999999</v>
      </c>
      <c r="E55" s="39">
        <f t="shared" si="76"/>
        <v>44.195079507029256</v>
      </c>
      <c r="F55" s="36">
        <f>+'JUL-SEP 2024'!F55+'OCT-DEC 2024'!F55+'JAN-MAR 2025'!F55+'APR-JUN 2025'!F55</f>
        <v>12147469.93</v>
      </c>
      <c r="G55" s="39">
        <f t="shared" si="77"/>
        <v>103.91512198668924</v>
      </c>
      <c r="H55" s="36">
        <f t="shared" si="78"/>
        <v>31743071.719999999</v>
      </c>
      <c r="I55" s="202">
        <f t="shared" si="79"/>
        <v>56.655044551056285</v>
      </c>
      <c r="J55" s="38">
        <f>+'JUL-SEP 2024'!J55+'OCT-DEC 2024'!J55+'JAN-MAR 2025'!J55+'APR-JUN 2025'!J55</f>
        <v>48571042.769999996</v>
      </c>
      <c r="K55" s="39">
        <f t="shared" si="80"/>
        <v>34.340320563427653</v>
      </c>
      <c r="L55" s="36">
        <f>+'JUL-SEP 2024'!L55+'OCT-DEC 2024'!L55+'JAN-MAR 2025'!L55+'APR-JUN 2025'!L55</f>
        <v>46666126.439999998</v>
      </c>
      <c r="M55" s="39">
        <f t="shared" si="81"/>
        <v>40.756015168399976</v>
      </c>
      <c r="N55" s="36">
        <f t="shared" si="82"/>
        <v>95237169.209999993</v>
      </c>
      <c r="O55" s="40">
        <f t="shared" si="83"/>
        <v>37.210526496454648</v>
      </c>
      <c r="P55" s="116">
        <f t="shared" si="84"/>
        <v>68166644.560000002</v>
      </c>
      <c r="Q55" s="117">
        <f t="shared" si="85"/>
        <v>58813596.369999997</v>
      </c>
      <c r="R55" s="118">
        <f t="shared" si="86"/>
        <v>126980240.93000001</v>
      </c>
      <c r="S55" s="32"/>
      <c r="T55" s="38">
        <f>+'JUL-SEP 2024'!T55+'OCT-DEC 2024'!T55+'JAN-MAR 2025'!T55+'APR-JUN 2025'!T55</f>
        <v>44972520.907512657</v>
      </c>
      <c r="U55" s="39">
        <f t="shared" si="87"/>
        <v>69.703009146767457</v>
      </c>
      <c r="V55" s="36">
        <f>+'JUL-SEP 2024'!V55+'OCT-DEC 2024'!V55+'JAN-MAR 2025'!V55+'APR-JUN 2025'!V55</f>
        <v>32708743.002203938</v>
      </c>
      <c r="W55" s="39">
        <f t="shared" si="88"/>
        <v>142.57953332811962</v>
      </c>
      <c r="X55" s="36">
        <f t="shared" si="89"/>
        <v>77681263.909716591</v>
      </c>
      <c r="Y55" s="40">
        <f t="shared" si="90"/>
        <v>88.818276406618949</v>
      </c>
      <c r="Z55" s="243">
        <f>+'OCT-DEC 2024'!Z55+'JUL-SEP 2024'!Z55+'JAN-MAR 2025'!Z55+'APR-JUN 2025'!Z55</f>
        <v>125607065.01336256</v>
      </c>
      <c r="AA55" s="39">
        <f t="shared" si="91"/>
        <v>34.285558897792896</v>
      </c>
      <c r="AB55" s="36">
        <f>+'OCT-DEC 2024'!AB55+'JUL-SEP 2024'!AB55+'JAN-MAR 2025'!AB55+'APR-JUN 2025'!AB55</f>
        <v>83733549.639744624</v>
      </c>
      <c r="AC55" s="39">
        <f t="shared" si="92"/>
        <v>48.48531063316284</v>
      </c>
      <c r="AD55" s="36">
        <f t="shared" si="93"/>
        <v>209340614.65310717</v>
      </c>
      <c r="AE55" s="40">
        <f t="shared" si="94"/>
        <v>38.834784513976174</v>
      </c>
      <c r="AF55" s="116">
        <f t="shared" si="95"/>
        <v>170579585.92087522</v>
      </c>
      <c r="AG55" s="117">
        <f t="shared" si="96"/>
        <v>116442292.64194857</v>
      </c>
      <c r="AH55" s="118">
        <f t="shared" si="97"/>
        <v>287021878.56282377</v>
      </c>
      <c r="AI55" s="32"/>
      <c r="AJ55" s="35">
        <f>+'OCT-DEC 2024'!AJ55+'JUL-SEP 2024'!AJ55+'JAN-MAR 2025'!AJ55+'APR-JUN 2025'!AJ55</f>
        <v>7361120.4577654041</v>
      </c>
      <c r="AK55" s="39">
        <f t="shared" si="98"/>
        <v>38.530214698742746</v>
      </c>
      <c r="AL55" s="36">
        <f>+'OCT-DEC 2024'!AL55+'JUL-SEP 2024'!AL55+'JAN-MAR 2025'!AL55+'APR-JUN 2025'!AL55</f>
        <v>9171770.2843903434</v>
      </c>
      <c r="AM55" s="39">
        <f t="shared" si="99"/>
        <v>82.574255529159586</v>
      </c>
      <c r="AN55" s="36">
        <f t="shared" si="100"/>
        <v>16532890.742155747</v>
      </c>
      <c r="AO55" s="40">
        <f t="shared" si="101"/>
        <v>54.722745993015209</v>
      </c>
      <c r="AP55" s="36">
        <f>+'OCT-DEC 2024'!AP55+'JUL-SEP 2024'!AP55+'JAN-MAR 2025'!AP55+'APR-JUN 2025'!AP55</f>
        <v>19114020.484105311</v>
      </c>
      <c r="AQ55" s="39">
        <f t="shared" si="102"/>
        <v>29.307307015109501</v>
      </c>
      <c r="AR55" s="36">
        <f>+'OCT-DEC 2024'!AR55+'JUL-SEP 2024'!AR55+'JAN-MAR 2025'!AR55+'APR-JUN 2025'!AR55</f>
        <v>14260817.20559679</v>
      </c>
      <c r="AS55" s="39">
        <f t="shared" si="103"/>
        <v>25.394097378106039</v>
      </c>
      <c r="AT55" s="36">
        <f t="shared" si="104"/>
        <v>33374837.689702101</v>
      </c>
      <c r="AU55" s="40">
        <f t="shared" si="105"/>
        <v>27.496770557346473</v>
      </c>
      <c r="AV55" s="116">
        <f t="shared" si="106"/>
        <v>26475140.941870715</v>
      </c>
      <c r="AW55" s="117">
        <f t="shared" si="107"/>
        <v>23432587.489987135</v>
      </c>
      <c r="AX55" s="118">
        <f t="shared" si="108"/>
        <v>49907728.431857854</v>
      </c>
      <c r="AY55" s="32"/>
      <c r="AZ55" s="35">
        <f>+'OCT-DEC 2024'!AZ55+'JUL-SEP 2024'!AZ55+'JAN-MAR 2025'!AZ55+'APR-JUN 2025'!AZ55</f>
        <v>48121617.182152756</v>
      </c>
      <c r="BA55" s="39">
        <f t="shared" si="109"/>
        <v>64.264323865842783</v>
      </c>
      <c r="BB55" s="36">
        <f>+'OCT-DEC 2024'!BB55+'JUL-SEP 2024'!BB55+'JAN-MAR 2025'!BB55+'APR-JUN 2025'!BB55</f>
        <v>23316780.645149481</v>
      </c>
      <c r="BC55" s="39">
        <f t="shared" si="110"/>
        <v>97.331957266349349</v>
      </c>
      <c r="BD55" s="36">
        <f t="shared" si="111"/>
        <v>71438397.827302232</v>
      </c>
      <c r="BE55" s="40">
        <f t="shared" si="112"/>
        <v>72.279222017026299</v>
      </c>
      <c r="BF55" s="38">
        <f>+'OCT-DEC 2024'!BF55+'JUL-SEP 2024'!BF55+'JAN-MAR 2025'!BF55+'APR-JUN 2025'!BF55</f>
        <v>134247068.13384688</v>
      </c>
      <c r="BG55" s="39">
        <f t="shared" si="113"/>
        <v>32.067417056222759</v>
      </c>
      <c r="BH55" s="36">
        <f>+'OCT-DEC 2024'!BH55+'JUL-SEP 2024'!BH55+'JAN-MAR 2025'!BH55+'APR-JUN 2025'!BH55</f>
        <v>79728583.345039189</v>
      </c>
      <c r="BI55" s="39">
        <f t="shared" si="114"/>
        <v>40.124015237873145</v>
      </c>
      <c r="BJ55" s="36">
        <f t="shared" si="115"/>
        <v>213975651.47888607</v>
      </c>
      <c r="BK55" s="40">
        <f t="shared" si="116"/>
        <v>34.66059953120029</v>
      </c>
      <c r="BL55" s="116">
        <f t="shared" si="117"/>
        <v>182368685.31599963</v>
      </c>
      <c r="BM55" s="117">
        <f t="shared" si="118"/>
        <v>103045363.99018867</v>
      </c>
      <c r="BN55" s="118">
        <f t="shared" si="119"/>
        <v>285414049.30618829</v>
      </c>
      <c r="BO55" s="32"/>
      <c r="BP55" s="35">
        <f>+'OCT-DEC 2024'!BP55+'JUL-SEP 2024'!BP55+'JAN-MAR 2025'!BP55+'APR-JUN 2025'!BP55</f>
        <v>15984309.732466364</v>
      </c>
      <c r="BQ55" s="39">
        <f t="shared" si="120"/>
        <v>31.957689934974969</v>
      </c>
      <c r="BR55" s="36">
        <f>+'OCT-DEC 2024'!BR55+'JUL-SEP 2024'!BR55+'JAN-MAR 2025'!BR55+'APR-JUN 2025'!BR55</f>
        <v>9517575.4998818878</v>
      </c>
      <c r="BS55" s="39">
        <f t="shared" si="121"/>
        <v>103.69875573247064</v>
      </c>
      <c r="BT55" s="36">
        <f t="shared" si="122"/>
        <v>25501885.232348252</v>
      </c>
      <c r="BU55" s="40">
        <f t="shared" si="123"/>
        <v>43.081001892633616</v>
      </c>
      <c r="BV55" s="38">
        <f>+'OCT-DEC 2024'!BV55+'JUL-SEP 2024'!BV55+'JAN-MAR 2025'!BV55+'APR-JUN 2025'!BV55</f>
        <v>41083915.140184104</v>
      </c>
      <c r="BW55" s="39">
        <f t="shared" si="124"/>
        <v>32.464571426459187</v>
      </c>
      <c r="BX55" s="36">
        <f>+'OCT-DEC 2024'!BX55+'JUL-SEP 2024'!BX55+'JAN-MAR 2025'!BX55+'APR-JUN 2025'!BX55</f>
        <v>30561450.571032409</v>
      </c>
      <c r="BY55" s="39">
        <f t="shared" si="125"/>
        <v>35.28135495564343</v>
      </c>
      <c r="BZ55" s="36">
        <f t="shared" si="126"/>
        <v>71645365.711216509</v>
      </c>
      <c r="CA55" s="40">
        <f t="shared" si="127"/>
        <v>33.609166354891897</v>
      </c>
      <c r="CB55" s="116">
        <f t="shared" si="128"/>
        <v>57068224.872650467</v>
      </c>
      <c r="CC55" s="117">
        <f t="shared" si="129"/>
        <v>40079026.070914298</v>
      </c>
      <c r="CD55" s="118">
        <f t="shared" si="130"/>
        <v>97147250.943564773</v>
      </c>
      <c r="CE55" s="32"/>
      <c r="CF55" s="38">
        <f t="shared" si="145"/>
        <v>136035170.06989717</v>
      </c>
      <c r="CG55" s="39">
        <f t="shared" si="131"/>
        <v>53.798241404931787</v>
      </c>
      <c r="CH55" s="36">
        <f t="shared" si="132"/>
        <v>86862339.361625656</v>
      </c>
      <c r="CI55" s="39">
        <f t="shared" si="133"/>
        <v>110.13099809763931</v>
      </c>
      <c r="CJ55" s="36">
        <f t="shared" si="134"/>
        <v>222897509.43152285</v>
      </c>
      <c r="CK55" s="40">
        <f t="shared" si="135"/>
        <v>67.191724057417247</v>
      </c>
      <c r="CL55" s="38">
        <f t="shared" si="136"/>
        <v>368623111.54149884</v>
      </c>
      <c r="CM55" s="39">
        <f t="shared" si="137"/>
        <v>32.96560295967948</v>
      </c>
      <c r="CN55" s="36">
        <f t="shared" si="138"/>
        <v>254950527.20141301</v>
      </c>
      <c r="CO55" s="39">
        <f t="shared" si="139"/>
        <v>40.552951968554979</v>
      </c>
      <c r="CP55" s="36">
        <f t="shared" si="140"/>
        <v>623573638.74291182</v>
      </c>
      <c r="CQ55" s="40">
        <f t="shared" si="141"/>
        <v>35.696200860410656</v>
      </c>
      <c r="CR55" s="152"/>
      <c r="CS55" s="161" t="s">
        <v>45</v>
      </c>
      <c r="CT55" s="38">
        <f t="shared" si="142"/>
        <v>222897509.43152285</v>
      </c>
      <c r="CU55" s="36">
        <f t="shared" si="143"/>
        <v>623573638.74291182</v>
      </c>
      <c r="CV55" s="37">
        <f t="shared" si="144"/>
        <v>846471148.17443466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f>+'JUL-SEP 2024'!D56+'OCT-DEC 2024'!D56+'JAN-MAR 2025'!D56+'APR-JUN 2025'!D56</f>
        <v>62477669.36644569</v>
      </c>
      <c r="E56" s="39">
        <f t="shared" si="76"/>
        <v>140.90945481822601</v>
      </c>
      <c r="F56" s="36">
        <f>+'JUL-SEP 2024'!F56+'OCT-DEC 2024'!F56+'JAN-MAR 2025'!F56+'APR-JUN 2025'!F56</f>
        <v>989320.38391114026</v>
      </c>
      <c r="G56" s="39">
        <f t="shared" si="77"/>
        <v>8.4631078710597301</v>
      </c>
      <c r="H56" s="36">
        <f t="shared" si="78"/>
        <v>63466989.750356831</v>
      </c>
      <c r="I56" s="202">
        <f t="shared" si="79"/>
        <v>113.27590359071586</v>
      </c>
      <c r="J56" s="38">
        <f>+'JUL-SEP 2024'!J56+'OCT-DEC 2024'!J56+'JAN-MAR 2025'!J56+'APR-JUN 2025'!J56</f>
        <v>4757144.3599999994</v>
      </c>
      <c r="K56" s="39">
        <f t="shared" si="80"/>
        <v>3.3633591739521527</v>
      </c>
      <c r="L56" s="36">
        <f>+'JUL-SEP 2024'!L56+'OCT-DEC 2024'!L56+'JAN-MAR 2025'!L56+'APR-JUN 2025'!L56</f>
        <v>5615.12</v>
      </c>
      <c r="M56" s="39">
        <f t="shared" si="81"/>
        <v>4.9039835390371454E-3</v>
      </c>
      <c r="N56" s="36">
        <f t="shared" si="82"/>
        <v>4762759.4799999995</v>
      </c>
      <c r="O56" s="40">
        <f t="shared" si="83"/>
        <v>1.8608783660505082</v>
      </c>
      <c r="P56" s="116">
        <f t="shared" ref="P56" si="146">+D56+J56</f>
        <v>67234813.72644569</v>
      </c>
      <c r="Q56" s="117">
        <f t="shared" ref="Q56" si="147">+F56+L56</f>
        <v>994935.50391114026</v>
      </c>
      <c r="R56" s="118">
        <f t="shared" ref="R56" si="148">+P56+Q56</f>
        <v>68229749.230356827</v>
      </c>
      <c r="S56" s="32"/>
      <c r="T56" s="38">
        <f>+'JUL-SEP 2024'!T56+'OCT-DEC 2024'!T56+'JAN-MAR 2025'!T56+'APR-JUN 2025'!T56</f>
        <v>171258458.28937501</v>
      </c>
      <c r="U56" s="39">
        <f t="shared" si="87"/>
        <v>265.43386147187238</v>
      </c>
      <c r="V56" s="36">
        <f>+'JUL-SEP 2024'!V56+'OCT-DEC 2024'!V56+'JAN-MAR 2025'!V56+'APR-JUN 2025'!V56</f>
        <v>4254491.4075939758</v>
      </c>
      <c r="W56" s="39">
        <f t="shared" si="88"/>
        <v>18.545604134110885</v>
      </c>
      <c r="X56" s="36">
        <f t="shared" si="89"/>
        <v>175512949.69696897</v>
      </c>
      <c r="Y56" s="40">
        <f t="shared" si="90"/>
        <v>200.67590168517472</v>
      </c>
      <c r="Z56" s="243">
        <f>+'OCT-DEC 2024'!Z56+'JUL-SEP 2024'!Z56+'JAN-MAR 2025'!Z56+'APR-JUN 2025'!Z56</f>
        <v>14343596.631525373</v>
      </c>
      <c r="AA56" s="39">
        <f t="shared" si="91"/>
        <v>3.9152115134927303</v>
      </c>
      <c r="AB56" s="36">
        <f>+'OCT-DEC 2024'!AB56+'JUL-SEP 2024'!AB56+'JAN-MAR 2025'!AB56+'APR-JUN 2025'!AB56</f>
        <v>34551.604283299472</v>
      </c>
      <c r="AC56" s="39">
        <f t="shared" si="92"/>
        <v>2.0006858347191452E-2</v>
      </c>
      <c r="AD56" s="36">
        <f t="shared" si="93"/>
        <v>14378148.235808672</v>
      </c>
      <c r="AE56" s="40">
        <f t="shared" si="94"/>
        <v>2.6672907661654692</v>
      </c>
      <c r="AF56" s="116">
        <f t="shared" ref="AF56" si="149">+T56+Z56</f>
        <v>185602054.92090037</v>
      </c>
      <c r="AG56" s="117">
        <f t="shared" ref="AG56" si="150">+V56+AB56</f>
        <v>4289043.0118772751</v>
      </c>
      <c r="AH56" s="118">
        <f t="shared" ref="AH56" si="151">+AF56+AG56</f>
        <v>189891097.93277764</v>
      </c>
      <c r="AI56" s="32"/>
      <c r="AJ56" s="35">
        <f>+'OCT-DEC 2024'!AJ56+'JUL-SEP 2024'!AJ56+'JAN-MAR 2025'!AJ56+'APR-JUN 2025'!AJ56</f>
        <v>2503832.66706225</v>
      </c>
      <c r="AK56" s="39">
        <f t="shared" si="98"/>
        <v>13.105777956650947</v>
      </c>
      <c r="AL56" s="36">
        <f>+'OCT-DEC 2024'!AL56+'JUL-SEP 2024'!AL56+'JAN-MAR 2025'!AL56+'APR-JUN 2025'!AL56</f>
        <v>77530.431754137462</v>
      </c>
      <c r="AM56" s="39">
        <f t="shared" si="99"/>
        <v>0.69801330435062947</v>
      </c>
      <c r="AN56" s="36">
        <f t="shared" si="100"/>
        <v>2581363.0988163874</v>
      </c>
      <c r="AO56" s="40">
        <f t="shared" si="101"/>
        <v>8.5441366168402304</v>
      </c>
      <c r="AP56" s="36">
        <f>+'OCT-DEC 2024'!AP56+'JUL-SEP 2024'!AP56+'JAN-MAR 2025'!AP56+'APR-JUN 2025'!AP56</f>
        <v>1236647.8251647148</v>
      </c>
      <c r="AQ56" s="39">
        <f t="shared" si="102"/>
        <v>1.8961378382851624</v>
      </c>
      <c r="AR56" s="36">
        <f>+'OCT-DEC 2024'!AR56+'JUL-SEP 2024'!AR56+'JAN-MAR 2025'!AR56+'APR-JUN 2025'!AR56</f>
        <v>4977.4071352842584</v>
      </c>
      <c r="AS56" s="39">
        <f t="shared" si="103"/>
        <v>8.8632200849108906E-3</v>
      </c>
      <c r="AT56" s="36">
        <f t="shared" si="104"/>
        <v>1241625.2322999991</v>
      </c>
      <c r="AU56" s="40">
        <f t="shared" si="105"/>
        <v>1.0229468214402522</v>
      </c>
      <c r="AV56" s="116">
        <f t="shared" ref="AV56" si="152">+AJ56+AP56</f>
        <v>3740480.4922269648</v>
      </c>
      <c r="AW56" s="117">
        <f t="shared" ref="AW56" si="153">+AL56+AR56</f>
        <v>82507.838889421721</v>
      </c>
      <c r="AX56" s="118">
        <f t="shared" ref="AX56" si="154">+AV56+AW56</f>
        <v>3822988.3311163867</v>
      </c>
      <c r="AY56" s="32"/>
      <c r="AZ56" s="35">
        <f>+'OCT-DEC 2024'!AZ56+'JUL-SEP 2024'!AZ56+'JAN-MAR 2025'!AZ56+'APR-JUN 2025'!AZ56</f>
        <v>90501258.90150401</v>
      </c>
      <c r="BA56" s="39">
        <f t="shared" si="109"/>
        <v>120.86048958615979</v>
      </c>
      <c r="BB56" s="36">
        <f>+'OCT-DEC 2024'!BB56+'JUL-SEP 2024'!BB56+'JAN-MAR 2025'!BB56+'APR-JUN 2025'!BB56</f>
        <v>1521963.3520858376</v>
      </c>
      <c r="BC56" s="39">
        <f t="shared" si="110"/>
        <v>6.3531786055972859</v>
      </c>
      <c r="BD56" s="36">
        <f t="shared" si="111"/>
        <v>92023222.253589854</v>
      </c>
      <c r="BE56" s="39">
        <f t="shared" si="112"/>
        <v>93.10632816918195</v>
      </c>
      <c r="BF56" s="38">
        <f>+'OCT-DEC 2024'!BF56+'JUL-SEP 2024'!BF56+'JAN-MAR 2025'!BF56+'APR-JUN 2025'!BF56</f>
        <v>11282250.471432729</v>
      </c>
      <c r="BG56" s="39">
        <f t="shared" si="113"/>
        <v>2.6949760335881972</v>
      </c>
      <c r="BH56" s="36">
        <f>+'OCT-DEC 2024'!BH56+'JUL-SEP 2024'!BH56+'JAN-MAR 2025'!BH56+'APR-JUN 2025'!BH56</f>
        <v>50373.170671165484</v>
      </c>
      <c r="BI56" s="39">
        <f t="shared" si="114"/>
        <v>2.5350680807193705E-2</v>
      </c>
      <c r="BJ56" s="36">
        <f t="shared" si="115"/>
        <v>11332623.642103894</v>
      </c>
      <c r="BK56" s="40">
        <f t="shared" si="116"/>
        <v>1.8357019921751909</v>
      </c>
      <c r="BL56" s="116">
        <f t="shared" ref="BL56" si="155">+AZ56+BF56</f>
        <v>101783509.37293674</v>
      </c>
      <c r="BM56" s="117">
        <f t="shared" ref="BM56" si="156">+BB56+BH56</f>
        <v>1572336.5227570031</v>
      </c>
      <c r="BN56" s="118">
        <f t="shared" ref="BN56" si="157">+BL56+BM56</f>
        <v>103355845.89569375</v>
      </c>
      <c r="BO56" s="32"/>
      <c r="BP56" s="35">
        <f>+'OCT-DEC 2024'!BP56+'JUL-SEP 2024'!BP56+'JAN-MAR 2025'!BP56+'APR-JUN 2025'!BP56</f>
        <v>24689782.879748575</v>
      </c>
      <c r="BQ56" s="39">
        <f t="shared" si="120"/>
        <v>49.362683721664339</v>
      </c>
      <c r="BR56" s="36">
        <f>+'OCT-DEC 2024'!BR56+'JUL-SEP 2024'!BR56+'JAN-MAR 2025'!BR56+'APR-JUN 2025'!BR56</f>
        <v>126177.54605282246</v>
      </c>
      <c r="BS56" s="39">
        <f t="shared" si="121"/>
        <v>1.3747676104294186</v>
      </c>
      <c r="BT56" s="36">
        <f t="shared" si="122"/>
        <v>24815960.425801396</v>
      </c>
      <c r="BU56" s="40">
        <f t="shared" si="123"/>
        <v>41.922251172056853</v>
      </c>
      <c r="BV56" s="38">
        <f>+'OCT-DEC 2024'!BV56+'JUL-SEP 2024'!BV56+'JAN-MAR 2025'!BV56+'APR-JUN 2025'!BV56</f>
        <v>6507957.7648136653</v>
      </c>
      <c r="BW56" s="39">
        <f t="shared" si="124"/>
        <v>5.1425979966919524</v>
      </c>
      <c r="BX56" s="36">
        <f>+'OCT-DEC 2024'!BX56+'JUL-SEP 2024'!BX56+'JAN-MAR 2025'!BX56+'APR-JUN 2025'!BX56</f>
        <v>6027.6284904731665</v>
      </c>
      <c r="BY56" s="39">
        <f t="shared" si="125"/>
        <v>6.958534242962439E-3</v>
      </c>
      <c r="BZ56" s="36">
        <f t="shared" si="126"/>
        <v>6513985.3933041384</v>
      </c>
      <c r="CA56" s="40">
        <f t="shared" si="127"/>
        <v>3.0557401242020594</v>
      </c>
      <c r="CB56" s="116">
        <f t="shared" ref="CB56" si="158">+BP56+BV56</f>
        <v>31197740.644562241</v>
      </c>
      <c r="CC56" s="117">
        <f t="shared" ref="CC56" si="159">+BR56+BX56</f>
        <v>132205.17454329564</v>
      </c>
      <c r="CD56" s="118">
        <f t="shared" ref="CD56" si="160">+CB56+CC56</f>
        <v>31329945.819105536</v>
      </c>
      <c r="CE56" s="32"/>
      <c r="CF56" s="38">
        <f t="shared" si="145"/>
        <v>351431002.10413551</v>
      </c>
      <c r="CG56" s="39">
        <f>+CF56/CF112</f>
        <v>138.98148455771371</v>
      </c>
      <c r="CH56" s="36">
        <f t="shared" si="132"/>
        <v>6969483.1213979144</v>
      </c>
      <c r="CI56" s="39">
        <f>+CH56/CH112</f>
        <v>8.8364662755479113</v>
      </c>
      <c r="CJ56" s="36">
        <f t="shared" si="134"/>
        <v>358400485.22553343</v>
      </c>
      <c r="CK56" s="39">
        <f>+CJ56/CJ112</f>
        <v>108.03865223409625</v>
      </c>
      <c r="CL56" s="38">
        <f t="shared" si="136"/>
        <v>38127597.052936479</v>
      </c>
      <c r="CM56" s="39">
        <f>+CL56/CL112</f>
        <v>3.40971357166858</v>
      </c>
      <c r="CN56" s="36">
        <f t="shared" si="138"/>
        <v>101544.9305802224</v>
      </c>
      <c r="CO56" s="39">
        <f>+CN56/CN112</f>
        <v>1.6151944213148448E-2</v>
      </c>
      <c r="CP56" s="36">
        <f t="shared" si="140"/>
        <v>38229141.983516701</v>
      </c>
      <c r="CQ56" s="39">
        <f>+CP56/CP112</f>
        <v>2.1884105519851591</v>
      </c>
      <c r="CR56" s="152"/>
      <c r="CS56" s="161" t="s">
        <v>179</v>
      </c>
      <c r="CT56" s="38">
        <f t="shared" si="142"/>
        <v>358400485.22553343</v>
      </c>
      <c r="CU56" s="36">
        <f t="shared" ref="CU56" si="161">+CP56</f>
        <v>38229141.983516701</v>
      </c>
      <c r="CV56" s="37">
        <f t="shared" ref="CV56" si="162">+CT56+CU56</f>
        <v>396629627.20905012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f>+'JUL-SEP 2024'!D57+'OCT-DEC 2024'!D57+'JAN-MAR 2025'!D57+'APR-JUN 2025'!D57</f>
        <v>26226313.18</v>
      </c>
      <c r="E57" s="39">
        <f t="shared" si="76"/>
        <v>59.149701478310625</v>
      </c>
      <c r="F57" s="36">
        <f>+'JUL-SEP 2024'!F57+'OCT-DEC 2024'!F57+'JAN-MAR 2025'!F57+'APR-JUN 2025'!F57</f>
        <v>7243643.0600000005</v>
      </c>
      <c r="G57" s="39">
        <f t="shared" si="77"/>
        <v>61.965500350733123</v>
      </c>
      <c r="H57" s="36">
        <f t="shared" si="78"/>
        <v>33469956.240000002</v>
      </c>
      <c r="I57" s="202">
        <f t="shared" si="79"/>
        <v>59.737188594270819</v>
      </c>
      <c r="J57" s="38">
        <f>+'JUL-SEP 2024'!J57+'OCT-DEC 2024'!J57+'JAN-MAR 2025'!J57+'APR-JUN 2025'!J57</f>
        <v>38014034.899999999</v>
      </c>
      <c r="K57" s="39">
        <f t="shared" si="80"/>
        <v>26.876387039020258</v>
      </c>
      <c r="L57" s="36">
        <f>+'JUL-SEP 2024'!L57+'OCT-DEC 2024'!L57+'JAN-MAR 2025'!L57+'APR-JUN 2025'!L57</f>
        <v>28903871.310000002</v>
      </c>
      <c r="M57" s="39">
        <f t="shared" si="81"/>
        <v>25.243291170747558</v>
      </c>
      <c r="N57" s="36">
        <f t="shared" si="82"/>
        <v>66917906.210000001</v>
      </c>
      <c r="O57" s="40">
        <f t="shared" si="83"/>
        <v>26.145784705379658</v>
      </c>
      <c r="P57" s="116">
        <f t="shared" si="84"/>
        <v>64240348.079999998</v>
      </c>
      <c r="Q57" s="117">
        <f t="shared" si="85"/>
        <v>36147514.370000005</v>
      </c>
      <c r="R57" s="118">
        <f t="shared" si="86"/>
        <v>100387862.45</v>
      </c>
      <c r="S57" s="32"/>
      <c r="T57" s="38">
        <f>+'JUL-SEP 2024'!T57+'OCT-DEC 2024'!T57+'JAN-MAR 2025'!T57+'APR-JUN 2025'!T57</f>
        <v>71879750.681083411</v>
      </c>
      <c r="U57" s="39">
        <f t="shared" si="87"/>
        <v>111.40658380024149</v>
      </c>
      <c r="V57" s="36">
        <f>+'JUL-SEP 2024'!V57+'OCT-DEC 2024'!V57+'JAN-MAR 2025'!V57+'APR-JUN 2025'!V57</f>
        <v>10290278.953171905</v>
      </c>
      <c r="W57" s="39">
        <f t="shared" si="88"/>
        <v>44.855993728054962</v>
      </c>
      <c r="X57" s="36">
        <f t="shared" si="89"/>
        <v>82170029.63425532</v>
      </c>
      <c r="Y57" s="40">
        <f t="shared" si="90"/>
        <v>93.950587787520277</v>
      </c>
      <c r="Z57" s="243">
        <f>+'OCT-DEC 2024'!Z57+'JUL-SEP 2024'!Z57+'JAN-MAR 2025'!Z57+'APR-JUN 2025'!Z57</f>
        <v>110243472.47500853</v>
      </c>
      <c r="AA57" s="39">
        <f t="shared" si="91"/>
        <v>30.09193048366356</v>
      </c>
      <c r="AB57" s="36">
        <f>+'OCT-DEC 2024'!AB57+'JUL-SEP 2024'!AB57+'JAN-MAR 2025'!AB57+'APR-JUN 2025'!AB57</f>
        <v>19662125.541230153</v>
      </c>
      <c r="AC57" s="39">
        <f t="shared" si="92"/>
        <v>11.385212602073757</v>
      </c>
      <c r="AD57" s="36">
        <f t="shared" si="93"/>
        <v>129905598.01623869</v>
      </c>
      <c r="AE57" s="40">
        <f t="shared" si="94"/>
        <v>24.098791887467886</v>
      </c>
      <c r="AF57" s="116">
        <f t="shared" si="95"/>
        <v>182123223.15609193</v>
      </c>
      <c r="AG57" s="117">
        <f t="shared" si="96"/>
        <v>29952404.494402058</v>
      </c>
      <c r="AH57" s="118">
        <f t="shared" si="97"/>
        <v>212075627.65049398</v>
      </c>
      <c r="AI57" s="32"/>
      <c r="AJ57" s="35">
        <f>+'OCT-DEC 2024'!AJ57+'JUL-SEP 2024'!AJ57+'JAN-MAR 2025'!AJ57+'APR-JUN 2025'!AJ57</f>
        <v>2993055.0178276198</v>
      </c>
      <c r="AK57" s="39">
        <f t="shared" si="98"/>
        <v>15.666507986619173</v>
      </c>
      <c r="AL57" s="36">
        <f>+'OCT-DEC 2024'!AL57+'JUL-SEP 2024'!AL57+'JAN-MAR 2025'!AL57+'APR-JUN 2025'!AL57</f>
        <v>8734085.5503295884</v>
      </c>
      <c r="AM57" s="39">
        <f t="shared" si="99"/>
        <v>78.633741326241193</v>
      </c>
      <c r="AN57" s="36">
        <f t="shared" si="100"/>
        <v>11727140.568157207</v>
      </c>
      <c r="AO57" s="40">
        <f t="shared" si="101"/>
        <v>38.816039163637107</v>
      </c>
      <c r="AP57" s="36">
        <f>+'OCT-DEC 2024'!AP57+'JUL-SEP 2024'!AP57+'JAN-MAR 2025'!AP57+'APR-JUN 2025'!AP57</f>
        <v>14882732.938317001</v>
      </c>
      <c r="AQ57" s="39">
        <f t="shared" si="102"/>
        <v>22.819522654056392</v>
      </c>
      <c r="AR57" s="36">
        <f>+'OCT-DEC 2024'!AR57+'JUL-SEP 2024'!AR57+'JAN-MAR 2025'!AR57+'APR-JUN 2025'!AR57</f>
        <v>13838284.879703684</v>
      </c>
      <c r="AS57" s="39">
        <f t="shared" si="103"/>
        <v>24.641698208098017</v>
      </c>
      <c r="AT57" s="36">
        <f t="shared" si="104"/>
        <v>28721017.818020687</v>
      </c>
      <c r="AU57" s="40">
        <f t="shared" si="105"/>
        <v>23.662594091333954</v>
      </c>
      <c r="AV57" s="116">
        <f t="shared" si="106"/>
        <v>17875787.95614462</v>
      </c>
      <c r="AW57" s="117">
        <f t="shared" si="107"/>
        <v>22572370.430033274</v>
      </c>
      <c r="AX57" s="118">
        <f t="shared" si="108"/>
        <v>40448158.386177897</v>
      </c>
      <c r="AY57" s="32"/>
      <c r="AZ57" s="35">
        <f>+'OCT-DEC 2024'!AZ57+'JUL-SEP 2024'!AZ57+'JAN-MAR 2025'!AZ57+'APR-JUN 2025'!AZ57</f>
        <v>90907107.233499274</v>
      </c>
      <c r="BA57" s="39">
        <f t="shared" si="109"/>
        <v>121.40248235728862</v>
      </c>
      <c r="BB57" s="36">
        <f>+'OCT-DEC 2024'!BB57+'JUL-SEP 2024'!BB57+'JAN-MAR 2025'!BB57+'APR-JUN 2025'!BB57</f>
        <v>17559045.873200141</v>
      </c>
      <c r="BC57" s="39">
        <f t="shared" si="110"/>
        <v>73.297267259050784</v>
      </c>
      <c r="BD57" s="36">
        <f t="shared" si="111"/>
        <v>108466153.10669941</v>
      </c>
      <c r="BE57" s="40">
        <f t="shared" si="112"/>
        <v>109.74279099433653</v>
      </c>
      <c r="BF57" s="38">
        <f>+'OCT-DEC 2024'!BF57+'JUL-SEP 2024'!BF57+'JAN-MAR 2025'!BF57+'APR-JUN 2025'!BF57</f>
        <v>111278435.2070269</v>
      </c>
      <c r="BG57" s="39">
        <f t="shared" si="113"/>
        <v>26.580930524231775</v>
      </c>
      <c r="BH57" s="36">
        <f>+'OCT-DEC 2024'!BH57+'JUL-SEP 2024'!BH57+'JAN-MAR 2025'!BH57+'APR-JUN 2025'!BH57</f>
        <v>44226926.537688375</v>
      </c>
      <c r="BI57" s="39">
        <f t="shared" si="114"/>
        <v>22.257536756206768</v>
      </c>
      <c r="BJ57" s="36">
        <f t="shared" si="115"/>
        <v>155505361.74471527</v>
      </c>
      <c r="BK57" s="40">
        <f t="shared" si="116"/>
        <v>25.18935697186021</v>
      </c>
      <c r="BL57" s="116">
        <f t="shared" si="117"/>
        <v>202185542.44052619</v>
      </c>
      <c r="BM57" s="117">
        <f t="shared" si="118"/>
        <v>61785972.410888515</v>
      </c>
      <c r="BN57" s="118">
        <f t="shared" si="119"/>
        <v>263971514.85141471</v>
      </c>
      <c r="BO57" s="32"/>
      <c r="BP57" s="35">
        <f>+'OCT-DEC 2024'!BP57+'JUL-SEP 2024'!BP57+'JAN-MAR 2025'!BP57+'APR-JUN 2025'!BP57</f>
        <v>22990129.210804392</v>
      </c>
      <c r="BQ57" s="39">
        <f t="shared" si="120"/>
        <v>45.96453854942488</v>
      </c>
      <c r="BR57" s="36">
        <f>+'OCT-DEC 2024'!BR57+'JUL-SEP 2024'!BR57+'JAN-MAR 2025'!BR57+'APR-JUN 2025'!BR57</f>
        <v>8845727.5515006352</v>
      </c>
      <c r="BS57" s="39">
        <f t="shared" si="121"/>
        <v>96.378635572728939</v>
      </c>
      <c r="BT57" s="36">
        <f t="shared" si="122"/>
        <v>31835856.762305029</v>
      </c>
      <c r="BU57" s="40">
        <f t="shared" si="123"/>
        <v>53.78114570489673</v>
      </c>
      <c r="BV57" s="38">
        <f>+'OCT-DEC 2024'!BV57+'JUL-SEP 2024'!BV57+'JAN-MAR 2025'!BV57+'APR-JUN 2025'!BV57</f>
        <v>36843886.833329603</v>
      </c>
      <c r="BW57" s="39">
        <f t="shared" si="124"/>
        <v>29.114094692476968</v>
      </c>
      <c r="BX57" s="36">
        <f>+'OCT-DEC 2024'!BX57+'JUL-SEP 2024'!BX57+'JAN-MAR 2025'!BX57+'APR-JUN 2025'!BX57</f>
        <v>18484224.808956377</v>
      </c>
      <c r="BY57" s="39">
        <f t="shared" si="125"/>
        <v>21.338924834374112</v>
      </c>
      <c r="BZ57" s="36">
        <f t="shared" si="126"/>
        <v>55328111.64228598</v>
      </c>
      <c r="CA57" s="40">
        <f t="shared" si="127"/>
        <v>25.954668384036175</v>
      </c>
      <c r="CB57" s="116">
        <f t="shared" si="128"/>
        <v>59834016.044133991</v>
      </c>
      <c r="CC57" s="117">
        <f t="shared" si="129"/>
        <v>27329952.360457011</v>
      </c>
      <c r="CD57" s="118">
        <f t="shared" si="130"/>
        <v>87163968.404590994</v>
      </c>
      <c r="CE57" s="32"/>
      <c r="CF57" s="38">
        <f t="shared" si="145"/>
        <v>214996355.32321471</v>
      </c>
      <c r="CG57" s="39">
        <f t="shared" ref="CG57:CG64" si="163">+CF57/$CF$112</f>
        <v>85.025260885958915</v>
      </c>
      <c r="CH57" s="36">
        <f t="shared" si="132"/>
        <v>52672780.988202266</v>
      </c>
      <c r="CI57" s="39">
        <f t="shared" ref="CI57:CI64" si="164">+CH57/$CH$112</f>
        <v>66.782750561882978</v>
      </c>
      <c r="CJ57" s="36">
        <f t="shared" si="134"/>
        <v>267669136.31141698</v>
      </c>
      <c r="CK57" s="40">
        <f t="shared" ref="CK57:CK64" si="165">+CJ57/$CJ$112</f>
        <v>80.687984318861197</v>
      </c>
      <c r="CL57" s="38">
        <f t="shared" si="136"/>
        <v>311262562.35368204</v>
      </c>
      <c r="CM57" s="39">
        <f t="shared" ref="CM57:CM64" si="166">+CL57/$CL$112</f>
        <v>27.835905361047342</v>
      </c>
      <c r="CN57" s="36">
        <f t="shared" si="138"/>
        <v>125115433.0775786</v>
      </c>
      <c r="CO57" s="39">
        <f t="shared" ref="CO57:CO64" si="167">+CN57/$CN$112</f>
        <v>19.901116517839778</v>
      </c>
      <c r="CP57" s="36">
        <f t="shared" si="140"/>
        <v>436377995.43126065</v>
      </c>
      <c r="CQ57" s="40">
        <f t="shared" ref="CQ57:CQ64" si="168">+CP57/$CP$112</f>
        <v>24.980267939773789</v>
      </c>
      <c r="CR57" s="152"/>
      <c r="CS57" s="161" t="s">
        <v>46</v>
      </c>
      <c r="CT57" s="38">
        <f t="shared" ref="CT57:CT61" si="169">+CJ57</f>
        <v>267669136.31141698</v>
      </c>
      <c r="CU57" s="36">
        <f t="shared" si="143"/>
        <v>436377995.43126065</v>
      </c>
      <c r="CV57" s="37">
        <f t="shared" si="144"/>
        <v>704047131.74267769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f>+'JUL-SEP 2024'!D58+'OCT-DEC 2024'!D58+'JAN-MAR 2025'!D58+'APR-JUN 2025'!D58</f>
        <v>1309676.3799999999</v>
      </c>
      <c r="E58" s="39">
        <f t="shared" si="76"/>
        <v>2.9537879143939403</v>
      </c>
      <c r="F58" s="36">
        <f>+'JUL-SEP 2024'!F58+'OCT-DEC 2024'!F58+'JAN-MAR 2025'!F58+'APR-JUN 2025'!F58</f>
        <v>654765.06000000006</v>
      </c>
      <c r="G58" s="39">
        <f t="shared" si="77"/>
        <v>5.6011656315762464</v>
      </c>
      <c r="H58" s="36">
        <f t="shared" si="78"/>
        <v>1964441.44</v>
      </c>
      <c r="I58" s="202">
        <f t="shared" si="79"/>
        <v>3.5061357099545742</v>
      </c>
      <c r="J58" s="38">
        <f>+'JUL-SEP 2024'!J58+'OCT-DEC 2024'!J58+'JAN-MAR 2025'!J58+'APR-JUN 2025'!J58</f>
        <v>930745.51</v>
      </c>
      <c r="K58" s="39">
        <f t="shared" si="80"/>
        <v>0.65804844519649508</v>
      </c>
      <c r="L58" s="36">
        <f>+'JUL-SEP 2024'!L58+'OCT-DEC 2024'!L58+'JAN-MAR 2025'!L58+'APR-JUN 2025'!L58</f>
        <v>1889459.19</v>
      </c>
      <c r="M58" s="39">
        <f t="shared" si="81"/>
        <v>1.6501654043800413</v>
      </c>
      <c r="N58" s="36">
        <f t="shared" si="82"/>
        <v>2820204.7</v>
      </c>
      <c r="O58" s="40">
        <f t="shared" si="83"/>
        <v>1.101894382049283</v>
      </c>
      <c r="P58" s="116">
        <f t="shared" si="84"/>
        <v>2240421.8899999997</v>
      </c>
      <c r="Q58" s="117">
        <f t="shared" si="85"/>
        <v>2544224.25</v>
      </c>
      <c r="R58" s="118">
        <f t="shared" si="86"/>
        <v>4784646.1399999997</v>
      </c>
      <c r="S58" s="32"/>
      <c r="T58" s="38">
        <f>+'JUL-SEP 2024'!T58+'OCT-DEC 2024'!T58+'JAN-MAR 2025'!T58+'APR-JUN 2025'!T58</f>
        <v>2249292.3461405933</v>
      </c>
      <c r="U58" s="39">
        <f t="shared" si="87"/>
        <v>3.4861831583606269</v>
      </c>
      <c r="V58" s="36">
        <f>+'JUL-SEP 2024'!V58+'OCT-DEC 2024'!V58+'JAN-MAR 2025'!V58+'APR-JUN 2025'!V58</f>
        <v>1484126.4635089447</v>
      </c>
      <c r="W58" s="39">
        <f t="shared" si="88"/>
        <v>6.4694035644463543</v>
      </c>
      <c r="X58" s="36">
        <f t="shared" si="89"/>
        <v>3733418.8096495382</v>
      </c>
      <c r="Y58" s="40">
        <f t="shared" si="90"/>
        <v>4.2686718403875767</v>
      </c>
      <c r="Z58" s="243">
        <f>+'OCT-DEC 2024'!Z58+'JUL-SEP 2024'!Z58+'JAN-MAR 2025'!Z58+'APR-JUN 2025'!Z58</f>
        <v>2392925.0536253597</v>
      </c>
      <c r="AA58" s="39">
        <f t="shared" si="91"/>
        <v>0.65317004943430912</v>
      </c>
      <c r="AB58" s="36">
        <f>+'OCT-DEC 2024'!AB58+'JUL-SEP 2024'!AB58+'JAN-MAR 2025'!AB58+'APR-JUN 2025'!AB58</f>
        <v>2289877.8398383763</v>
      </c>
      <c r="AC58" s="39">
        <f t="shared" si="92"/>
        <v>1.3259373196793356</v>
      </c>
      <c r="AD58" s="36">
        <f t="shared" si="93"/>
        <v>4682802.8934637364</v>
      </c>
      <c r="AE58" s="40">
        <f t="shared" si="94"/>
        <v>0.8687069233575937</v>
      </c>
      <c r="AF58" s="116">
        <f t="shared" si="95"/>
        <v>4642217.3997659534</v>
      </c>
      <c r="AG58" s="117">
        <f t="shared" si="96"/>
        <v>3774004.3033473212</v>
      </c>
      <c r="AH58" s="118">
        <f t="shared" si="97"/>
        <v>8416221.7031132746</v>
      </c>
      <c r="AI58" s="32"/>
      <c r="AJ58" s="35">
        <f>+'OCT-DEC 2024'!AJ58+'JUL-SEP 2024'!AJ58+'JAN-MAR 2025'!AJ58+'APR-JUN 2025'!AJ58</f>
        <v>628147.25233985775</v>
      </c>
      <c r="AK58" s="39">
        <f t="shared" si="98"/>
        <v>3.2879027906068514</v>
      </c>
      <c r="AL58" s="36">
        <f>+'OCT-DEC 2024'!AL58+'JUL-SEP 2024'!AL58+'JAN-MAR 2025'!AL58+'APR-JUN 2025'!AL58</f>
        <v>618771.56379808486</v>
      </c>
      <c r="AM58" s="39">
        <f t="shared" si="99"/>
        <v>5.5708548774057141</v>
      </c>
      <c r="AN58" s="36">
        <f t="shared" si="100"/>
        <v>1246918.8161379425</v>
      </c>
      <c r="AO58" s="40">
        <f t="shared" si="101"/>
        <v>4.1272166322034636</v>
      </c>
      <c r="AP58" s="36">
        <f>+'OCT-DEC 2024'!AP58+'JUL-SEP 2024'!AP58+'JAN-MAR 2025'!AP58+'APR-JUN 2025'!AP58</f>
        <v>368771.99237777427</v>
      </c>
      <c r="AQ58" s="39">
        <f t="shared" si="102"/>
        <v>0.56543383994887142</v>
      </c>
      <c r="AR58" s="36">
        <f>+'OCT-DEC 2024'!AR58+'JUL-SEP 2024'!AR58+'JAN-MAR 2025'!AR58+'APR-JUN 2025'!AR58</f>
        <v>648265.91752106184</v>
      </c>
      <c r="AS58" s="39">
        <f t="shared" si="103"/>
        <v>1.1543607634193915</v>
      </c>
      <c r="AT58" s="36">
        <f t="shared" si="104"/>
        <v>1017037.9098988362</v>
      </c>
      <c r="AU58" s="40">
        <f t="shared" si="105"/>
        <v>0.83791442872665334</v>
      </c>
      <c r="AV58" s="116">
        <f t="shared" si="106"/>
        <v>996919.24471763195</v>
      </c>
      <c r="AW58" s="117">
        <f t="shared" si="107"/>
        <v>1267037.4813191467</v>
      </c>
      <c r="AX58" s="118">
        <f t="shared" si="108"/>
        <v>2263956.7260367787</v>
      </c>
      <c r="AY58" s="32"/>
      <c r="AZ58" s="35">
        <f>+'OCT-DEC 2024'!AZ58+'JUL-SEP 2024'!AZ58+'JAN-MAR 2025'!AZ58+'APR-JUN 2025'!AZ58</f>
        <v>3451878.3105641585</v>
      </c>
      <c r="BA58" s="39">
        <f t="shared" si="109"/>
        <v>4.6098331412238185</v>
      </c>
      <c r="BB58" s="36">
        <f>+'OCT-DEC 2024'!BB58+'JUL-SEP 2024'!BB58+'JAN-MAR 2025'!BB58+'APR-JUN 2025'!BB58</f>
        <v>1458817.7094358425</v>
      </c>
      <c r="BC58" s="39">
        <f t="shared" si="110"/>
        <v>6.0895878000954102</v>
      </c>
      <c r="BD58" s="36">
        <f t="shared" si="111"/>
        <v>4910696.0200000014</v>
      </c>
      <c r="BE58" s="40">
        <f t="shared" si="112"/>
        <v>4.9684945167129229</v>
      </c>
      <c r="BF58" s="38">
        <f>+'OCT-DEC 2024'!BF58+'JUL-SEP 2024'!BF58+'JAN-MAR 2025'!BF58+'APR-JUN 2025'!BF58</f>
        <v>2992382.4762329962</v>
      </c>
      <c r="BG58" s="39">
        <f t="shared" si="113"/>
        <v>0.71478638744962497</v>
      </c>
      <c r="BH58" s="36">
        <f>+'OCT-DEC 2024'!BH58+'JUL-SEP 2024'!BH58+'JAN-MAR 2025'!BH58+'APR-JUN 2025'!BH58</f>
        <v>2959587.7337670038</v>
      </c>
      <c r="BI58" s="39">
        <f t="shared" si="114"/>
        <v>1.4894350099458842</v>
      </c>
      <c r="BJ58" s="36">
        <f t="shared" si="115"/>
        <v>5951970.21</v>
      </c>
      <c r="BK58" s="40">
        <f t="shared" si="116"/>
        <v>0.9641230413115508</v>
      </c>
      <c r="BL58" s="116">
        <f t="shared" si="117"/>
        <v>6444260.7867971547</v>
      </c>
      <c r="BM58" s="117">
        <f t="shared" si="118"/>
        <v>4418405.4432028458</v>
      </c>
      <c r="BN58" s="118">
        <f t="shared" si="119"/>
        <v>10862666.23</v>
      </c>
      <c r="BO58" s="32"/>
      <c r="BP58" s="35">
        <f>+'OCT-DEC 2024'!BP58+'JUL-SEP 2024'!BP58+'JAN-MAR 2025'!BP58+'APR-JUN 2025'!BP58</f>
        <v>1177487.8892448768</v>
      </c>
      <c r="BQ58" s="39">
        <f t="shared" si="120"/>
        <v>2.3541706521267263</v>
      </c>
      <c r="BR58" s="36">
        <f>+'OCT-DEC 2024'!BR58+'JUL-SEP 2024'!BR58+'JAN-MAR 2025'!BR58+'APR-JUN 2025'!BR58</f>
        <v>679311.55057811039</v>
      </c>
      <c r="BS58" s="39">
        <f t="shared" si="121"/>
        <v>7.401439846788664</v>
      </c>
      <c r="BT58" s="36">
        <f t="shared" si="122"/>
        <v>1856799.4398229872</v>
      </c>
      <c r="BU58" s="40">
        <f t="shared" si="123"/>
        <v>3.136739870501303</v>
      </c>
      <c r="BV58" s="38">
        <f>+'OCT-DEC 2024'!BV58+'JUL-SEP 2024'!BV58+'JAN-MAR 2025'!BV58+'APR-JUN 2025'!BV58</f>
        <v>821939.14798488759</v>
      </c>
      <c r="BW58" s="39">
        <f t="shared" si="124"/>
        <v>0.64949754878300081</v>
      </c>
      <c r="BX58" s="36">
        <f>+'OCT-DEC 2024'!BX58+'JUL-SEP 2024'!BX58+'JAN-MAR 2025'!BX58+'APR-JUN 2025'!BX58</f>
        <v>1440703.9182604547</v>
      </c>
      <c r="BY58" s="39">
        <f t="shared" si="125"/>
        <v>1.6632059465892131</v>
      </c>
      <c r="BZ58" s="36">
        <f t="shared" si="126"/>
        <v>2262643.0662453421</v>
      </c>
      <c r="CA58" s="40">
        <f t="shared" si="127"/>
        <v>1.0614161357163261</v>
      </c>
      <c r="CB58" s="116">
        <f t="shared" si="128"/>
        <v>1999427.0372297643</v>
      </c>
      <c r="CC58" s="117">
        <f t="shared" si="129"/>
        <v>2120015.4688385651</v>
      </c>
      <c r="CD58" s="118">
        <f t="shared" si="130"/>
        <v>4119442.5060683293</v>
      </c>
      <c r="CE58" s="32"/>
      <c r="CF58" s="38">
        <f t="shared" si="145"/>
        <v>8816482.1782894861</v>
      </c>
      <c r="CG58" s="39">
        <f t="shared" si="163"/>
        <v>3.486680954095823</v>
      </c>
      <c r="CH58" s="36">
        <f t="shared" si="132"/>
        <v>4895792.3473209813</v>
      </c>
      <c r="CI58" s="39">
        <f t="shared" si="164"/>
        <v>6.2072758073499941</v>
      </c>
      <c r="CJ58" s="36">
        <f t="shared" si="134"/>
        <v>13712274.525610467</v>
      </c>
      <c r="CK58" s="40">
        <f t="shared" si="165"/>
        <v>4.1335202375036948</v>
      </c>
      <c r="CL58" s="38">
        <f t="shared" si="136"/>
        <v>7506764.1802210184</v>
      </c>
      <c r="CM58" s="39">
        <f t="shared" si="166"/>
        <v>0.67132255067314417</v>
      </c>
      <c r="CN58" s="36">
        <f t="shared" si="138"/>
        <v>9227894.5993868969</v>
      </c>
      <c r="CO58" s="39">
        <f t="shared" si="167"/>
        <v>1.4678077765424238</v>
      </c>
      <c r="CP58" s="36">
        <f t="shared" si="140"/>
        <v>16734658.779607914</v>
      </c>
      <c r="CQ58" s="40">
        <f t="shared" si="168"/>
        <v>0.95796823985627311</v>
      </c>
      <c r="CR58" s="152"/>
      <c r="CS58" s="161" t="s">
        <v>57</v>
      </c>
      <c r="CT58" s="38">
        <f t="shared" si="169"/>
        <v>13712274.525610467</v>
      </c>
      <c r="CU58" s="36">
        <f t="shared" si="143"/>
        <v>16734658.779607914</v>
      </c>
      <c r="CV58" s="37">
        <f t="shared" si="144"/>
        <v>30446933.305218384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f>+'JUL-SEP 2024'!D59+'OCT-DEC 2024'!D59+'JAN-MAR 2025'!D59+'APR-JUN 2025'!D59</f>
        <v>16894249.6399858</v>
      </c>
      <c r="E59" s="39">
        <f t="shared" si="76"/>
        <v>38.102565772274396</v>
      </c>
      <c r="F59" s="36">
        <f>+'JUL-SEP 2024'!F59+'OCT-DEC 2024'!F59+'JAN-MAR 2025'!F59+'APR-JUN 2025'!F59</f>
        <v>3693996.8800143497</v>
      </c>
      <c r="G59" s="39">
        <f t="shared" si="77"/>
        <v>31.600171773805794</v>
      </c>
      <c r="H59" s="36">
        <f t="shared" si="78"/>
        <v>20588246.520000149</v>
      </c>
      <c r="I59" s="202">
        <f t="shared" si="79"/>
        <v>36.745908968974163</v>
      </c>
      <c r="J59" s="38">
        <f>+'JUL-SEP 2024'!J59+'OCT-DEC 2024'!J59+'JAN-MAR 2025'!J59+'APR-JUN 2025'!J59</f>
        <v>3744628.711885104</v>
      </c>
      <c r="K59" s="39">
        <f t="shared" si="80"/>
        <v>2.6474982422361046</v>
      </c>
      <c r="L59" s="36">
        <f>+'JUL-SEP 2024'!L59+'OCT-DEC 2024'!L59+'JAN-MAR 2025'!L59+'APR-JUN 2025'!L59</f>
        <v>5453851.1181147033</v>
      </c>
      <c r="M59" s="39">
        <f t="shared" si="81"/>
        <v>4.7631388300862376</v>
      </c>
      <c r="N59" s="36">
        <f t="shared" si="82"/>
        <v>9198479.8299998082</v>
      </c>
      <c r="O59" s="40">
        <f t="shared" si="83"/>
        <v>3.5939778584407125</v>
      </c>
      <c r="P59" s="116">
        <f t="shared" si="84"/>
        <v>20638878.351870902</v>
      </c>
      <c r="Q59" s="117">
        <f t="shared" si="85"/>
        <v>9147847.998129053</v>
      </c>
      <c r="R59" s="118">
        <f t="shared" si="86"/>
        <v>29786726.349999957</v>
      </c>
      <c r="S59" s="32"/>
      <c r="T59" s="38">
        <f>+'JUL-SEP 2024'!T59+'OCT-DEC 2024'!T59+'JAN-MAR 2025'!T59+'APR-JUN 2025'!T59</f>
        <v>45806256.927143551</v>
      </c>
      <c r="U59" s="39">
        <f t="shared" si="87"/>
        <v>70.995218438789024</v>
      </c>
      <c r="V59" s="36">
        <f>+'JUL-SEP 2024'!V59+'OCT-DEC 2024'!V59+'JAN-MAR 2025'!V59+'APR-JUN 2025'!V59</f>
        <v>17536450.779543132</v>
      </c>
      <c r="W59" s="39">
        <f t="shared" si="88"/>
        <v>76.442526947927178</v>
      </c>
      <c r="X59" s="36">
        <f t="shared" si="89"/>
        <v>63342707.706686683</v>
      </c>
      <c r="Y59" s="40">
        <f t="shared" si="90"/>
        <v>72.424029145237114</v>
      </c>
      <c r="Z59" s="243">
        <f>+'OCT-DEC 2024'!Z59+'JUL-SEP 2024'!Z59+'JAN-MAR 2025'!Z59+'APR-JUN 2025'!Z59</f>
        <v>12932583.880817223</v>
      </c>
      <c r="AA59" s="39">
        <f t="shared" si="91"/>
        <v>3.5300631083071266</v>
      </c>
      <c r="AB59" s="36">
        <f>+'OCT-DEC 2024'!AB59+'JUL-SEP 2024'!AB59+'JAN-MAR 2025'!AB59+'APR-JUN 2025'!AB59</f>
        <v>18973904.882620499</v>
      </c>
      <c r="AC59" s="39">
        <f t="shared" si="92"/>
        <v>10.986703371778205</v>
      </c>
      <c r="AD59" s="36">
        <f t="shared" si="93"/>
        <v>31906488.763437722</v>
      </c>
      <c r="AE59" s="40">
        <f t="shared" si="94"/>
        <v>5.9189738110731911</v>
      </c>
      <c r="AF59" s="116">
        <f t="shared" si="95"/>
        <v>58738840.807960778</v>
      </c>
      <c r="AG59" s="117">
        <f t="shared" si="96"/>
        <v>36510355.66216363</v>
      </c>
      <c r="AH59" s="118">
        <f t="shared" si="97"/>
        <v>95249196.470124409</v>
      </c>
      <c r="AI59" s="32"/>
      <c r="AJ59" s="35">
        <f>+'OCT-DEC 2024'!AJ59+'JUL-SEP 2024'!AJ59+'JAN-MAR 2025'!AJ59+'APR-JUN 2025'!AJ59</f>
        <v>7763705.6581928208</v>
      </c>
      <c r="AK59" s="39">
        <f t="shared" si="98"/>
        <v>40.637461047447871</v>
      </c>
      <c r="AL59" s="36">
        <f>+'OCT-DEC 2024'!AL59+'JUL-SEP 2024'!AL59+'JAN-MAR 2025'!AL59+'APR-JUN 2025'!AL59</f>
        <v>3930267.4073196631</v>
      </c>
      <c r="AM59" s="39">
        <f t="shared" si="99"/>
        <v>35.384543564319529</v>
      </c>
      <c r="AN59" s="36">
        <f t="shared" si="100"/>
        <v>11693973.065512484</v>
      </c>
      <c r="AO59" s="40">
        <f t="shared" si="101"/>
        <v>38.706256981515629</v>
      </c>
      <c r="AP59" s="36">
        <f>+'OCT-DEC 2024'!AP59+'JUL-SEP 2024'!AP59+'JAN-MAR 2025'!AP59+'APR-JUN 2025'!AP59</f>
        <v>1282627.4467015229</v>
      </c>
      <c r="AQ59" s="39">
        <f t="shared" si="102"/>
        <v>1.9666378613409266</v>
      </c>
      <c r="AR59" s="36">
        <f>+'OCT-DEC 2024'!AR59+'JUL-SEP 2024'!AR59+'JAN-MAR 2025'!AR59+'APR-JUN 2025'!AR59</f>
        <v>3299274.923974758</v>
      </c>
      <c r="AS59" s="39">
        <f t="shared" si="103"/>
        <v>5.8749865094461304</v>
      </c>
      <c r="AT59" s="36">
        <f t="shared" si="104"/>
        <v>4581902.3706762809</v>
      </c>
      <c r="AU59" s="40">
        <f t="shared" si="105"/>
        <v>3.7749252707683238</v>
      </c>
      <c r="AV59" s="116">
        <f t="shared" si="106"/>
        <v>9046333.1048943438</v>
      </c>
      <c r="AW59" s="117">
        <f t="shared" si="107"/>
        <v>7229542.3312944211</v>
      </c>
      <c r="AX59" s="118">
        <f t="shared" si="108"/>
        <v>16275875.436188765</v>
      </c>
      <c r="AY59" s="32"/>
      <c r="AZ59" s="35">
        <f>+'OCT-DEC 2024'!AZ59+'JUL-SEP 2024'!AZ59+'JAN-MAR 2025'!AZ59+'APR-JUN 2025'!AZ59</f>
        <v>9816451.6818478592</v>
      </c>
      <c r="BA59" s="39">
        <f t="shared" si="109"/>
        <v>13.109443677001682</v>
      </c>
      <c r="BB59" s="36">
        <f>+'OCT-DEC 2024'!BB59+'JUL-SEP 2024'!BB59+'JAN-MAR 2025'!BB59+'APR-JUN 2025'!BB59</f>
        <v>3012434.5481521417</v>
      </c>
      <c r="BC59" s="39">
        <f t="shared" si="110"/>
        <v>12.574898532118475</v>
      </c>
      <c r="BD59" s="36">
        <f t="shared" si="111"/>
        <v>12828886.23</v>
      </c>
      <c r="BE59" s="40">
        <f t="shared" si="112"/>
        <v>12.979881187858357</v>
      </c>
      <c r="BF59" s="38">
        <f>+'OCT-DEC 2024'!BF59+'JUL-SEP 2024'!BF59+'JAN-MAR 2025'!BF59+'APR-JUN 2025'!BF59</f>
        <v>27302216.026066635</v>
      </c>
      <c r="BG59" s="39">
        <f t="shared" si="113"/>
        <v>6.5216437128747264</v>
      </c>
      <c r="BH59" s="36">
        <f>+'OCT-DEC 2024'!BH59+'JUL-SEP 2024'!BH59+'JAN-MAR 2025'!BH59+'APR-JUN 2025'!BH59</f>
        <v>44850081.973933369</v>
      </c>
      <c r="BI59" s="39">
        <f t="shared" si="114"/>
        <v>22.571144463385643</v>
      </c>
      <c r="BJ59" s="36">
        <f t="shared" si="115"/>
        <v>72152298</v>
      </c>
      <c r="BK59" s="40">
        <f t="shared" si="116"/>
        <v>11.687506914685537</v>
      </c>
      <c r="BL59" s="116">
        <f t="shared" si="117"/>
        <v>37118667.707914494</v>
      </c>
      <c r="BM59" s="117">
        <f t="shared" si="118"/>
        <v>47862516.52208551</v>
      </c>
      <c r="BN59" s="118">
        <f t="shared" si="119"/>
        <v>84981184.230000004</v>
      </c>
      <c r="BO59" s="32"/>
      <c r="BP59" s="35">
        <f>+'OCT-DEC 2024'!BP59+'JUL-SEP 2024'!BP59+'JAN-MAR 2025'!BP59+'APR-JUN 2025'!BP59</f>
        <v>16817584.210004654</v>
      </c>
      <c r="BQ59" s="39">
        <f t="shared" si="120"/>
        <v>33.623669125168497</v>
      </c>
      <c r="BR59" s="36">
        <f>+'OCT-DEC 2024'!BR59+'JUL-SEP 2024'!BR59+'JAN-MAR 2025'!BR59+'APR-JUN 2025'!BR59</f>
        <v>2312382.6575539885</v>
      </c>
      <c r="BS59" s="39">
        <f t="shared" si="121"/>
        <v>25.194568130157531</v>
      </c>
      <c r="BT59" s="36">
        <f t="shared" si="122"/>
        <v>19129966.867558643</v>
      </c>
      <c r="BU59" s="40">
        <f t="shared" si="123"/>
        <v>32.316753499538208</v>
      </c>
      <c r="BV59" s="38">
        <f>+'OCT-DEC 2024'!BV59+'JUL-SEP 2024'!BV59+'JAN-MAR 2025'!BV59+'APR-JUN 2025'!BV59</f>
        <v>4366503.9040189888</v>
      </c>
      <c r="BW59" s="39">
        <f t="shared" si="124"/>
        <v>3.4504179407498925</v>
      </c>
      <c r="BX59" s="36">
        <f>+'OCT-DEC 2024'!BX59+'JUL-SEP 2024'!BX59+'JAN-MAR 2025'!BX59+'APR-JUN 2025'!BX59</f>
        <v>2001123.9624754854</v>
      </c>
      <c r="BY59" s="39">
        <f t="shared" si="125"/>
        <v>2.3101771516454641</v>
      </c>
      <c r="BZ59" s="36">
        <f t="shared" si="126"/>
        <v>6367627.866494474</v>
      </c>
      <c r="CA59" s="40">
        <f t="shared" si="127"/>
        <v>2.9870831438515988</v>
      </c>
      <c r="CB59" s="116">
        <f t="shared" si="128"/>
        <v>21184088.114023641</v>
      </c>
      <c r="CC59" s="117">
        <f t="shared" si="129"/>
        <v>4313506.6200294737</v>
      </c>
      <c r="CD59" s="118">
        <f t="shared" si="130"/>
        <v>25497594.734053113</v>
      </c>
      <c r="CE59" s="32"/>
      <c r="CF59" s="38">
        <f t="shared" si="145"/>
        <v>97098248.117174685</v>
      </c>
      <c r="CG59" s="39">
        <f t="shared" si="163"/>
        <v>38.399738755203479</v>
      </c>
      <c r="CH59" s="36">
        <f t="shared" si="132"/>
        <v>30485532.272583272</v>
      </c>
      <c r="CI59" s="39">
        <f t="shared" si="164"/>
        <v>38.651987977664746</v>
      </c>
      <c r="CJ59" s="36">
        <f t="shared" si="134"/>
        <v>127583780.38975796</v>
      </c>
      <c r="CK59" s="40">
        <f t="shared" si="165"/>
        <v>38.459712663520584</v>
      </c>
      <c r="CL59" s="38">
        <f t="shared" si="136"/>
        <v>49628559.969489478</v>
      </c>
      <c r="CM59" s="39">
        <f t="shared" si="166"/>
        <v>4.4382333939217791</v>
      </c>
      <c r="CN59" s="36">
        <f t="shared" si="138"/>
        <v>74578236.861118808</v>
      </c>
      <c r="CO59" s="39">
        <f t="shared" si="167"/>
        <v>11.862566791004094</v>
      </c>
      <c r="CP59" s="36">
        <f t="shared" si="140"/>
        <v>124206796.83060828</v>
      </c>
      <c r="CQ59" s="40">
        <f t="shared" si="168"/>
        <v>7.110163888312715</v>
      </c>
      <c r="CR59" s="152"/>
      <c r="CS59" s="161" t="s">
        <v>58</v>
      </c>
      <c r="CT59" s="38">
        <f t="shared" si="169"/>
        <v>127583780.38975796</v>
      </c>
      <c r="CU59" s="36">
        <f t="shared" si="143"/>
        <v>124206796.83060828</v>
      </c>
      <c r="CV59" s="37">
        <f t="shared" si="144"/>
        <v>251790577.22036624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f>+'JUL-SEP 2024'!D60+'OCT-DEC 2024'!D60+'JAN-MAR 2025'!D60+'APR-JUN 2025'!D60</f>
        <v>175757488.59624696</v>
      </c>
      <c r="E60" s="39">
        <f t="shared" si="76"/>
        <v>396.39589871799097</v>
      </c>
      <c r="F60" s="36">
        <f>+'JUL-SEP 2024'!F60+'OCT-DEC 2024'!F60+'JAN-MAR 2025'!F60+'APR-JUN 2025'!F60</f>
        <v>86556810.576323822</v>
      </c>
      <c r="G60" s="39">
        <f t="shared" si="77"/>
        <v>740.44731797228201</v>
      </c>
      <c r="H60" s="36">
        <f t="shared" si="78"/>
        <v>262314299.17257077</v>
      </c>
      <c r="I60" s="202">
        <f t="shared" si="79"/>
        <v>468.17864499980107</v>
      </c>
      <c r="J60" s="38">
        <f>+'JUL-SEP 2024'!J60+'OCT-DEC 2024'!J60+'JAN-MAR 2025'!J60+'APR-JUN 2025'!J60</f>
        <v>154780922.24130371</v>
      </c>
      <c r="K60" s="39">
        <f t="shared" si="80"/>
        <v>109.43200276837167</v>
      </c>
      <c r="L60" s="36">
        <f>+'JUL-SEP 2024'!L60+'OCT-DEC 2024'!L60+'JAN-MAR 2025'!L60+'APR-JUN 2025'!L60</f>
        <v>288110223.9136076</v>
      </c>
      <c r="M60" s="39">
        <f t="shared" si="81"/>
        <v>251.62201261961238</v>
      </c>
      <c r="N60" s="36">
        <f t="shared" si="82"/>
        <v>442891146.15491128</v>
      </c>
      <c r="O60" s="40">
        <f t="shared" si="83"/>
        <v>173.0439162119915</v>
      </c>
      <c r="P60" s="116">
        <f t="shared" si="84"/>
        <v>330538410.83755064</v>
      </c>
      <c r="Q60" s="117">
        <f t="shared" si="85"/>
        <v>374667034.4899314</v>
      </c>
      <c r="R60" s="118">
        <f t="shared" si="86"/>
        <v>705205445.32748199</v>
      </c>
      <c r="S60" s="32"/>
      <c r="T60" s="38">
        <f>+'JUL-SEP 2024'!T60+'OCT-DEC 2024'!T60+'JAN-MAR 2025'!T60+'APR-JUN 2025'!T60</f>
        <v>0</v>
      </c>
      <c r="U60" s="39">
        <f t="shared" si="87"/>
        <v>0</v>
      </c>
      <c r="V60" s="36">
        <f>+'JUL-SEP 2024'!V60+'OCT-DEC 2024'!V60+'JAN-MAR 2025'!V60+'APR-JUN 2025'!V60</f>
        <v>0</v>
      </c>
      <c r="W60" s="39">
        <f t="shared" si="88"/>
        <v>0</v>
      </c>
      <c r="X60" s="36">
        <f t="shared" si="89"/>
        <v>0</v>
      </c>
      <c r="Y60" s="40">
        <f t="shared" si="90"/>
        <v>0</v>
      </c>
      <c r="Z60" s="243">
        <f>+'OCT-DEC 2024'!Z60+'JUL-SEP 2024'!Z60+'JAN-MAR 2025'!Z60+'APR-JUN 2025'!Z60</f>
        <v>0</v>
      </c>
      <c r="AA60" s="39">
        <f t="shared" si="91"/>
        <v>0</v>
      </c>
      <c r="AB60" s="36">
        <f>+'OCT-DEC 2024'!AB60+'JUL-SEP 2024'!AB60+'JAN-MAR 2025'!AB60+'APR-JUN 2025'!AB60</f>
        <v>0</v>
      </c>
      <c r="AC60" s="39">
        <f t="shared" si="92"/>
        <v>0</v>
      </c>
      <c r="AD60" s="36">
        <f t="shared" si="93"/>
        <v>0</v>
      </c>
      <c r="AE60" s="40">
        <f t="shared" si="94"/>
        <v>0</v>
      </c>
      <c r="AF60" s="116">
        <f t="shared" si="95"/>
        <v>0</v>
      </c>
      <c r="AG60" s="117">
        <f t="shared" si="96"/>
        <v>0</v>
      </c>
      <c r="AH60" s="118">
        <f t="shared" si="97"/>
        <v>0</v>
      </c>
      <c r="AI60" s="32"/>
      <c r="AJ60" s="35">
        <f>+'OCT-DEC 2024'!AJ60+'JUL-SEP 2024'!AJ60+'JAN-MAR 2025'!AJ60+'APR-JUN 2025'!AJ60</f>
        <v>67915185.537934735</v>
      </c>
      <c r="AK60" s="39">
        <f t="shared" si="98"/>
        <v>355.48755044771332</v>
      </c>
      <c r="AL60" s="36">
        <f>+'OCT-DEC 2024'!AL60+'JUL-SEP 2024'!AL60+'JAN-MAR 2025'!AL60+'APR-JUN 2025'!AL60</f>
        <v>83180428.989285618</v>
      </c>
      <c r="AM60" s="39">
        <f t="shared" si="99"/>
        <v>748.88072699292911</v>
      </c>
      <c r="AN60" s="36">
        <f t="shared" si="100"/>
        <v>151095614.52722037</v>
      </c>
      <c r="AO60" s="40">
        <f t="shared" si="101"/>
        <v>500.1162267012898</v>
      </c>
      <c r="AP60" s="36">
        <f>+'OCT-DEC 2024'!AP60+'JUL-SEP 2024'!AP60+'JAN-MAR 2025'!AP60+'APR-JUN 2025'!AP60</f>
        <v>85940779.260504469</v>
      </c>
      <c r="AQ60" s="39">
        <f t="shared" si="102"/>
        <v>131.77200500542702</v>
      </c>
      <c r="AR60" s="36">
        <f>+'OCT-DEC 2024'!AR60+'JUL-SEP 2024'!AR60+'JAN-MAR 2025'!AR60+'APR-JUN 2025'!AR60</f>
        <v>81446259.917836487</v>
      </c>
      <c r="AS60" s="39">
        <f t="shared" si="103"/>
        <v>145.03055649744735</v>
      </c>
      <c r="AT60" s="36">
        <f t="shared" si="104"/>
        <v>167387039.17834097</v>
      </c>
      <c r="AU60" s="40">
        <f t="shared" si="105"/>
        <v>137.90637885201019</v>
      </c>
      <c r="AV60" s="116">
        <f t="shared" si="106"/>
        <v>153855964.7984392</v>
      </c>
      <c r="AW60" s="117">
        <f t="shared" si="107"/>
        <v>164626688.90712211</v>
      </c>
      <c r="AX60" s="118">
        <f t="shared" si="108"/>
        <v>318482653.70556128</v>
      </c>
      <c r="AY60" s="32"/>
      <c r="AZ60" s="35">
        <f>+'OCT-DEC 2024'!AZ60+'JUL-SEP 2024'!AZ60+'JAN-MAR 2025'!AZ60+'APR-JUN 2025'!AZ60</f>
        <v>313377445.33578992</v>
      </c>
      <c r="BA60" s="39">
        <f t="shared" si="109"/>
        <v>418.50192945674223</v>
      </c>
      <c r="BB60" s="36">
        <f>+'OCT-DEC 2024'!BB60+'JUL-SEP 2024'!BB60+'JAN-MAR 2025'!BB60+'APR-JUN 2025'!BB60</f>
        <v>190657855.42421007</v>
      </c>
      <c r="BC60" s="39">
        <f t="shared" si="110"/>
        <v>795.8689717528996</v>
      </c>
      <c r="BD60" s="36">
        <f t="shared" si="111"/>
        <v>504035300.75999999</v>
      </c>
      <c r="BE60" s="40">
        <f t="shared" si="112"/>
        <v>509.96775566161153</v>
      </c>
      <c r="BF60" s="38">
        <f>+'OCT-DEC 2024'!BF60+'JUL-SEP 2024'!BF60+'JAN-MAR 2025'!BF60+'APR-JUN 2025'!BF60</f>
        <v>497345642.62147778</v>
      </c>
      <c r="BG60" s="39">
        <f t="shared" si="113"/>
        <v>118.80028640280618</v>
      </c>
      <c r="BH60" s="36">
        <f>+'OCT-DEC 2024'!BH60+'JUL-SEP 2024'!BH60+'JAN-MAR 2025'!BH60+'APR-JUN 2025'!BH60</f>
        <v>457353207.74750388</v>
      </c>
      <c r="BI60" s="39">
        <f t="shared" si="114"/>
        <v>230.16647614738812</v>
      </c>
      <c r="BJ60" s="36">
        <f t="shared" si="115"/>
        <v>954698850.3689816</v>
      </c>
      <c r="BK60" s="40">
        <f t="shared" si="116"/>
        <v>154.64579402765253</v>
      </c>
      <c r="BL60" s="116">
        <f t="shared" si="117"/>
        <v>810723087.95726776</v>
      </c>
      <c r="BM60" s="117">
        <f t="shared" si="118"/>
        <v>648011063.17171395</v>
      </c>
      <c r="BN60" s="118">
        <f t="shared" si="119"/>
        <v>1458734151.1289816</v>
      </c>
      <c r="BO60" s="32"/>
      <c r="BP60" s="35">
        <f>+'OCT-DEC 2024'!BP60+'JUL-SEP 2024'!BP60+'JAN-MAR 2025'!BP60+'APR-JUN 2025'!BP60</f>
        <v>0</v>
      </c>
      <c r="BQ60" s="39">
        <f t="shared" si="120"/>
        <v>0</v>
      </c>
      <c r="BR60" s="36">
        <f>+'OCT-DEC 2024'!BR60+'JUL-SEP 2024'!BR60+'JAN-MAR 2025'!BR60+'APR-JUN 2025'!BR60</f>
        <v>0</v>
      </c>
      <c r="BS60" s="39">
        <f t="shared" si="121"/>
        <v>0</v>
      </c>
      <c r="BT60" s="36">
        <f t="shared" si="122"/>
        <v>0</v>
      </c>
      <c r="BU60" s="40">
        <f t="shared" si="123"/>
        <v>0</v>
      </c>
      <c r="BV60" s="38">
        <f>+'OCT-DEC 2024'!BV60+'JUL-SEP 2024'!BV60+'JAN-MAR 2025'!BV60+'APR-JUN 2025'!BV60</f>
        <v>0</v>
      </c>
      <c r="BW60" s="39">
        <f t="shared" si="124"/>
        <v>0</v>
      </c>
      <c r="BX60" s="36">
        <f>+'OCT-DEC 2024'!BX60+'JUL-SEP 2024'!BX60+'JAN-MAR 2025'!BX60+'APR-JUN 2025'!BX60</f>
        <v>0</v>
      </c>
      <c r="BY60" s="39">
        <f t="shared" si="125"/>
        <v>0</v>
      </c>
      <c r="BZ60" s="36">
        <f t="shared" si="126"/>
        <v>0</v>
      </c>
      <c r="CA60" s="40">
        <f t="shared" si="127"/>
        <v>0</v>
      </c>
      <c r="CB60" s="116">
        <f t="shared" si="128"/>
        <v>0</v>
      </c>
      <c r="CC60" s="117">
        <f t="shared" si="129"/>
        <v>0</v>
      </c>
      <c r="CD60" s="118">
        <f t="shared" si="130"/>
        <v>0</v>
      </c>
      <c r="CE60" s="32"/>
      <c r="CF60" s="38">
        <f t="shared" si="145"/>
        <v>557050119.46997166</v>
      </c>
      <c r="CG60" s="39">
        <f t="shared" si="163"/>
        <v>220.29830070042476</v>
      </c>
      <c r="CH60" s="36">
        <f t="shared" si="132"/>
        <v>360395094.98981953</v>
      </c>
      <c r="CI60" s="39">
        <f t="shared" si="164"/>
        <v>456.93763042095816</v>
      </c>
      <c r="CJ60" s="36">
        <f t="shared" si="134"/>
        <v>917445214.45979118</v>
      </c>
      <c r="CK60" s="40">
        <f t="shared" si="165"/>
        <v>276.56085456046054</v>
      </c>
      <c r="CL60" s="38">
        <f t="shared" si="136"/>
        <v>738067344.12328601</v>
      </c>
      <c r="CM60" s="39">
        <f t="shared" si="166"/>
        <v>66.004637967834668</v>
      </c>
      <c r="CN60" s="36">
        <f t="shared" si="138"/>
        <v>826909691.57894802</v>
      </c>
      <c r="CO60" s="39">
        <f t="shared" si="167"/>
        <v>131.52994572332008</v>
      </c>
      <c r="CP60" s="36">
        <f t="shared" si="140"/>
        <v>1564977035.702234</v>
      </c>
      <c r="CQ60" s="40">
        <f t="shared" si="168"/>
        <v>89.586427548436845</v>
      </c>
      <c r="CR60" s="152"/>
      <c r="CS60" s="161" t="s">
        <v>6</v>
      </c>
      <c r="CT60" s="38">
        <f t="shared" si="169"/>
        <v>917445214.45979118</v>
      </c>
      <c r="CU60" s="36">
        <f t="shared" si="143"/>
        <v>1564977035.702234</v>
      </c>
      <c r="CV60" s="37">
        <f t="shared" si="144"/>
        <v>2482422250.1620255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f>+'JUL-SEP 2024'!D61+'OCT-DEC 2024'!D61+'JAN-MAR 2025'!D61+'APR-JUN 2025'!D61</f>
        <v>1593675.5582917249</v>
      </c>
      <c r="E61" s="39">
        <f t="shared" si="76"/>
        <v>3.5943074758262896</v>
      </c>
      <c r="F61" s="36">
        <f>+'JUL-SEP 2024'!F61+'OCT-DEC 2024'!F61+'JAN-MAR 2025'!F61+'APR-JUN 2025'!F61</f>
        <v>521414.73428540549</v>
      </c>
      <c r="G61" s="39">
        <f t="shared" si="77"/>
        <v>4.4604247659104992</v>
      </c>
      <c r="H61" s="36">
        <f t="shared" si="78"/>
        <v>2115090.2925771303</v>
      </c>
      <c r="I61" s="202">
        <f t="shared" si="79"/>
        <v>3.7750138301821536</v>
      </c>
      <c r="J61" s="38">
        <f>+'JUL-SEP 2024'!J61+'OCT-DEC 2024'!J61+'JAN-MAR 2025'!J61+'APR-JUN 2025'!J61</f>
        <v>-298286.76972868911</v>
      </c>
      <c r="K61" s="39">
        <f t="shared" si="80"/>
        <v>-0.2108923899537789</v>
      </c>
      <c r="L61" s="36">
        <f>+'JUL-SEP 2024'!L61+'OCT-DEC 2024'!L61+'JAN-MAR 2025'!L61+'APR-JUN 2025'!L61</f>
        <v>-522521.49632143078</v>
      </c>
      <c r="M61" s="39">
        <f t="shared" si="81"/>
        <v>-0.4563458691449791</v>
      </c>
      <c r="N61" s="36">
        <f t="shared" si="82"/>
        <v>-820808.26605011988</v>
      </c>
      <c r="O61" s="40">
        <f t="shared" si="83"/>
        <v>-0.32070154946562573</v>
      </c>
      <c r="P61" s="116">
        <f t="shared" si="84"/>
        <v>1295388.7885630359</v>
      </c>
      <c r="Q61" s="117">
        <f t="shared" si="85"/>
        <v>-1106.7620360252913</v>
      </c>
      <c r="R61" s="118">
        <f t="shared" si="86"/>
        <v>1294282.0265270106</v>
      </c>
      <c r="S61" s="32"/>
      <c r="T61" s="38">
        <f>+'JUL-SEP 2024'!T61+'OCT-DEC 2024'!T61+'JAN-MAR 2025'!T61+'APR-JUN 2025'!T61</f>
        <v>4231216.6099999994</v>
      </c>
      <c r="U61" s="39">
        <f t="shared" si="87"/>
        <v>6.5579719374707448</v>
      </c>
      <c r="V61" s="36">
        <f>+'JUL-SEP 2024'!V61+'OCT-DEC 2024'!V61+'JAN-MAR 2025'!V61+'APR-JUN 2025'!V61</f>
        <v>574872.55999999982</v>
      </c>
      <c r="W61" s="39">
        <f t="shared" si="88"/>
        <v>2.5059067944744484</v>
      </c>
      <c r="X61" s="36">
        <f t="shared" si="89"/>
        <v>4806089.169999999</v>
      </c>
      <c r="Y61" s="40">
        <f t="shared" si="90"/>
        <v>5.4951288747314502</v>
      </c>
      <c r="Z61" s="243">
        <f>+'OCT-DEC 2024'!Z61+'JUL-SEP 2024'!Z61+'JAN-MAR 2025'!Z61+'APR-JUN 2025'!Z61</f>
        <v>31936641.216999993</v>
      </c>
      <c r="AA61" s="39">
        <f t="shared" si="91"/>
        <v>8.7173885746526025</v>
      </c>
      <c r="AB61" s="36">
        <f>+'OCT-DEC 2024'!AB61+'JUL-SEP 2024'!AB61+'JAN-MAR 2025'!AB61+'APR-JUN 2025'!AB61</f>
        <v>2689516.27</v>
      </c>
      <c r="AC61" s="39">
        <f t="shared" si="92"/>
        <v>1.557345082884189</v>
      </c>
      <c r="AD61" s="36">
        <f t="shared" si="93"/>
        <v>34626157.486999996</v>
      </c>
      <c r="AE61" s="40">
        <f t="shared" si="94"/>
        <v>6.4234996480874651</v>
      </c>
      <c r="AF61" s="116">
        <f t="shared" si="95"/>
        <v>36167857.826999992</v>
      </c>
      <c r="AG61" s="117">
        <f t="shared" si="96"/>
        <v>3264388.83</v>
      </c>
      <c r="AH61" s="118">
        <f t="shared" si="97"/>
        <v>39432246.65699999</v>
      </c>
      <c r="AI61" s="32"/>
      <c r="AJ61" s="35">
        <f>+'OCT-DEC 2024'!AJ61+'JUL-SEP 2024'!AJ61+'JAN-MAR 2025'!AJ61+'APR-JUN 2025'!AJ61</f>
        <v>177963.18999999997</v>
      </c>
      <c r="AK61" s="39">
        <f t="shared" si="98"/>
        <v>0.93151035341903587</v>
      </c>
      <c r="AL61" s="36">
        <f>+'OCT-DEC 2024'!AL61+'JUL-SEP 2024'!AL61+'JAN-MAR 2025'!AL61+'APR-JUN 2025'!AL61</f>
        <v>268587.49</v>
      </c>
      <c r="AM61" s="39">
        <f t="shared" si="99"/>
        <v>2.4181168240706561</v>
      </c>
      <c r="AN61" s="36">
        <f t="shared" si="100"/>
        <v>446550.67999999993</v>
      </c>
      <c r="AO61" s="40">
        <f t="shared" si="101"/>
        <v>1.4780524359445386</v>
      </c>
      <c r="AP61" s="36">
        <f>+'OCT-DEC 2024'!AP61+'JUL-SEP 2024'!AP61+'JAN-MAR 2025'!AP61+'APR-JUN 2025'!AP61</f>
        <v>508200.86</v>
      </c>
      <c r="AQ61" s="39">
        <f t="shared" si="102"/>
        <v>0.7792185135381704</v>
      </c>
      <c r="AR61" s="36">
        <f>+'OCT-DEC 2024'!AR61+'JUL-SEP 2024'!AR61+'JAN-MAR 2025'!AR61+'APR-JUN 2025'!AR61</f>
        <v>379091.81</v>
      </c>
      <c r="AS61" s="39">
        <f t="shared" si="103"/>
        <v>0.67504506926884855</v>
      </c>
      <c r="AT61" s="36">
        <f t="shared" si="104"/>
        <v>887292.66999999993</v>
      </c>
      <c r="AU61" s="40">
        <f t="shared" si="105"/>
        <v>0.731020273148274</v>
      </c>
      <c r="AV61" s="116">
        <f t="shared" si="106"/>
        <v>686164.04999999993</v>
      </c>
      <c r="AW61" s="117">
        <f t="shared" si="107"/>
        <v>647679.30000000005</v>
      </c>
      <c r="AX61" s="118">
        <f t="shared" si="108"/>
        <v>1333843.3500000001</v>
      </c>
      <c r="AY61" s="32"/>
      <c r="AZ61" s="35">
        <f>+'OCT-DEC 2024'!AZ61+'JUL-SEP 2024'!AZ61+'JAN-MAR 2025'!AZ61+'APR-JUN 2025'!AZ61</f>
        <v>1790939.4782101004</v>
      </c>
      <c r="BA61" s="39">
        <f t="shared" si="109"/>
        <v>2.3917216708690128</v>
      </c>
      <c r="BB61" s="36">
        <f>+'OCT-DEC 2024'!BB61+'JUL-SEP 2024'!BB61+'JAN-MAR 2025'!BB61+'APR-JUN 2025'!BB61</f>
        <v>426756.16178990027</v>
      </c>
      <c r="BC61" s="39">
        <f t="shared" si="110"/>
        <v>1.7814214206765573</v>
      </c>
      <c r="BD61" s="36">
        <f t="shared" si="111"/>
        <v>2217695.6400000006</v>
      </c>
      <c r="BE61" s="40">
        <f t="shared" si="112"/>
        <v>2.2437977390989388</v>
      </c>
      <c r="BF61" s="38">
        <f>+'OCT-DEC 2024'!BF61+'JUL-SEP 2024'!BF61+'JAN-MAR 2025'!BF61+'APR-JUN 2025'!BF61</f>
        <v>5095681.3814850552</v>
      </c>
      <c r="BG61" s="39">
        <f t="shared" si="113"/>
        <v>1.2171985751137029</v>
      </c>
      <c r="BH61" s="36">
        <f>+'OCT-DEC 2024'!BH61+'JUL-SEP 2024'!BH61+'JAN-MAR 2025'!BH61+'APR-JUN 2025'!BH61</f>
        <v>5869812.5985149415</v>
      </c>
      <c r="BI61" s="39">
        <f t="shared" si="114"/>
        <v>2.9540277810658937</v>
      </c>
      <c r="BJ61" s="36">
        <f t="shared" si="115"/>
        <v>10965493.979999997</v>
      </c>
      <c r="BK61" s="40">
        <f t="shared" si="116"/>
        <v>1.7762329165758877</v>
      </c>
      <c r="BL61" s="116">
        <f t="shared" si="117"/>
        <v>6886620.8596951552</v>
      </c>
      <c r="BM61" s="117">
        <f t="shared" si="118"/>
        <v>6296568.7603048421</v>
      </c>
      <c r="BN61" s="118">
        <f t="shared" si="119"/>
        <v>13183189.619999997</v>
      </c>
      <c r="BO61" s="32"/>
      <c r="BP61" s="35">
        <f>+'OCT-DEC 2024'!BP61+'JUL-SEP 2024'!BP61+'JAN-MAR 2025'!BP61+'APR-JUN 2025'!BP61</f>
        <v>8052503.6499999985</v>
      </c>
      <c r="BQ61" s="39">
        <f t="shared" si="120"/>
        <v>16.099501270565465</v>
      </c>
      <c r="BR61" s="36">
        <f>+'OCT-DEC 2024'!BR61+'JUL-SEP 2024'!BR61+'JAN-MAR 2025'!BR61+'APR-JUN 2025'!BR61</f>
        <v>271025.5500000001</v>
      </c>
      <c r="BS61" s="39">
        <f t="shared" si="121"/>
        <v>2.9529592181388318</v>
      </c>
      <c r="BT61" s="36">
        <f t="shared" si="122"/>
        <v>8323529.1999999983</v>
      </c>
      <c r="BU61" s="40">
        <f t="shared" si="123"/>
        <v>14.061155634240611</v>
      </c>
      <c r="BV61" s="38">
        <f>+'OCT-DEC 2024'!BV61+'JUL-SEP 2024'!BV61+'JAN-MAR 2025'!BV61+'APR-JUN 2025'!BV61</f>
        <v>3590926.8899999997</v>
      </c>
      <c r="BW61" s="39">
        <f t="shared" si="124"/>
        <v>2.8375558198340576</v>
      </c>
      <c r="BX61" s="36">
        <f>+'OCT-DEC 2024'!BX61+'JUL-SEP 2024'!BX61+'JAN-MAR 2025'!BX61+'APR-JUN 2025'!BX61</f>
        <v>1197262.2899999993</v>
      </c>
      <c r="BY61" s="39">
        <f t="shared" si="125"/>
        <v>1.3821672413852808</v>
      </c>
      <c r="BZ61" s="36">
        <f t="shared" si="126"/>
        <v>4788189.1799999988</v>
      </c>
      <c r="CA61" s="40">
        <f t="shared" si="127"/>
        <v>2.246161284708458</v>
      </c>
      <c r="CB61" s="116">
        <f t="shared" si="128"/>
        <v>11643430.539999999</v>
      </c>
      <c r="CC61" s="117">
        <f t="shared" si="129"/>
        <v>1468287.8399999994</v>
      </c>
      <c r="CD61" s="118">
        <f t="shared" si="130"/>
        <v>13111718.379999999</v>
      </c>
      <c r="CE61" s="32"/>
      <c r="CF61" s="38">
        <f t="shared" si="145"/>
        <v>15846298.486501824</v>
      </c>
      <c r="CG61" s="39">
        <f t="shared" si="163"/>
        <v>6.2667837362455598</v>
      </c>
      <c r="CH61" s="36">
        <f t="shared" si="132"/>
        <v>2062656.4960753059</v>
      </c>
      <c r="CI61" s="39">
        <f t="shared" si="164"/>
        <v>2.6152003309469865</v>
      </c>
      <c r="CJ61" s="36">
        <f t="shared" si="134"/>
        <v>17908954.98257713</v>
      </c>
      <c r="CK61" s="40">
        <f t="shared" si="165"/>
        <v>5.3985958139012347</v>
      </c>
      <c r="CL61" s="38">
        <f t="shared" si="136"/>
        <v>40833163.578756355</v>
      </c>
      <c r="CM61" s="39">
        <f t="shared" si="166"/>
        <v>3.6516697298112488</v>
      </c>
      <c r="CN61" s="36">
        <f t="shared" si="138"/>
        <v>9613161.4721935093</v>
      </c>
      <c r="CO61" s="39">
        <f t="shared" si="167"/>
        <v>1.5290891128059847</v>
      </c>
      <c r="CP61" s="36">
        <f t="shared" si="140"/>
        <v>50446325.050949864</v>
      </c>
      <c r="CQ61" s="40">
        <f t="shared" si="168"/>
        <v>2.8877778658483115</v>
      </c>
      <c r="CR61" s="152"/>
      <c r="CS61" s="161" t="s">
        <v>7</v>
      </c>
      <c r="CT61" s="38">
        <f t="shared" si="169"/>
        <v>17908954.98257713</v>
      </c>
      <c r="CU61" s="36">
        <f t="shared" si="143"/>
        <v>50446325.050949864</v>
      </c>
      <c r="CV61" s="37">
        <f t="shared" si="144"/>
        <v>68355280.033526987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f>SUM(D21:D61)</f>
        <v>1123410257.1191494</v>
      </c>
      <c r="E62" s="201">
        <f t="shared" si="76"/>
        <v>2533.6912927945855</v>
      </c>
      <c r="F62" s="43">
        <f>SUM(F21:F61)</f>
        <v>321809203.06851226</v>
      </c>
      <c r="G62" s="46">
        <f t="shared" si="77"/>
        <v>2752.9059784471269</v>
      </c>
      <c r="H62" s="43">
        <f>SUM(H21:H61)</f>
        <v>1445219460.1876621</v>
      </c>
      <c r="I62" s="201">
        <f t="shared" si="79"/>
        <v>2579.4281544402952</v>
      </c>
      <c r="J62" s="45">
        <f>SUM(J21:J61)</f>
        <v>600208406.4734602</v>
      </c>
      <c r="K62" s="201">
        <f t="shared" si="80"/>
        <v>424.35467529005473</v>
      </c>
      <c r="L62" s="43">
        <f>SUM(L21:L61)</f>
        <v>919050189.97540116</v>
      </c>
      <c r="M62" s="46">
        <f t="shared" si="81"/>
        <v>802.65550926575543</v>
      </c>
      <c r="N62" s="43">
        <f>SUM(N21:N61)</f>
        <v>1519258596.4488611</v>
      </c>
      <c r="O62" s="47">
        <f t="shared" si="83"/>
        <v>593.59610042032716</v>
      </c>
      <c r="P62" s="122">
        <f>SUM(P21:P61)</f>
        <v>1723618663.5926096</v>
      </c>
      <c r="Q62" s="123">
        <f t="shared" ref="Q62:R62" si="170">SUM(Q21:Q61)</f>
        <v>1240859393.0439129</v>
      </c>
      <c r="R62" s="124">
        <f t="shared" si="170"/>
        <v>2964478056.6365228</v>
      </c>
      <c r="S62" s="32"/>
      <c r="T62" s="45">
        <f>SUM(T21:T61)</f>
        <v>1732297666.4600003</v>
      </c>
      <c r="U62" s="201">
        <f t="shared" si="87"/>
        <v>2684.8919663299248</v>
      </c>
      <c r="V62" s="43">
        <f>SUM(V21:V61)</f>
        <v>556645471.12</v>
      </c>
      <c r="W62" s="201">
        <f t="shared" si="88"/>
        <v>2426.4537312287766</v>
      </c>
      <c r="X62" s="43">
        <f>SUM(X21:X61)</f>
        <v>2288943137.5800004</v>
      </c>
      <c r="Y62" s="47">
        <f t="shared" si="90"/>
        <v>2617.10448621041</v>
      </c>
      <c r="Z62" s="244">
        <f>SUM(Z21:Z61)</f>
        <v>1156028100.3999999</v>
      </c>
      <c r="AA62" s="201">
        <f t="shared" si="91"/>
        <v>315.54809054372305</v>
      </c>
      <c r="AB62" s="43">
        <f>SUM(AB21:AB61)</f>
        <v>876008474.82113469</v>
      </c>
      <c r="AC62" s="46">
        <f t="shared" si="92"/>
        <v>507.24641677946499</v>
      </c>
      <c r="AD62" s="43">
        <f>SUM(AD21:AD61)</f>
        <v>2032036575.2211347</v>
      </c>
      <c r="AE62" s="47">
        <f t="shared" si="94"/>
        <v>376.96317388766971</v>
      </c>
      <c r="AF62" s="122">
        <f>SUM(AF21:AF61)</f>
        <v>2888325766.8599997</v>
      </c>
      <c r="AG62" s="123">
        <f t="shared" ref="AG62:AH62" si="171">SUM(AG21:AG61)</f>
        <v>1432653945.9411349</v>
      </c>
      <c r="AH62" s="124">
        <f t="shared" si="171"/>
        <v>4320979712.8011341</v>
      </c>
      <c r="AI62" s="32"/>
      <c r="AJ62" s="42">
        <f>SUM(AJ21:AJ61)</f>
        <v>485604608.92194557</v>
      </c>
      <c r="AK62" s="46">
        <f t="shared" si="98"/>
        <v>2541.7937320565802</v>
      </c>
      <c r="AL62" s="43">
        <f>SUM(AL21:AL61)</f>
        <v>291350147.08106399</v>
      </c>
      <c r="AM62" s="46">
        <f t="shared" si="99"/>
        <v>2623.0510302329458</v>
      </c>
      <c r="AN62" s="45">
        <f>SUM(AN21:AN61)</f>
        <v>776954756.00300956</v>
      </c>
      <c r="AO62" s="47">
        <f t="shared" si="101"/>
        <v>2571.6674974695884</v>
      </c>
      <c r="AP62" s="45">
        <f>SUM(AP21:AP61)</f>
        <v>269252196.56762415</v>
      </c>
      <c r="AQ62" s="46">
        <f t="shared" si="102"/>
        <v>412.84128558206567</v>
      </c>
      <c r="AR62" s="43">
        <f>SUM(AR21:AR61)</f>
        <v>315508957.46401089</v>
      </c>
      <c r="AS62" s="46">
        <f t="shared" si="103"/>
        <v>561.82370715483262</v>
      </c>
      <c r="AT62" s="43">
        <f>SUM(AT21:AT61)</f>
        <v>584761154.03163493</v>
      </c>
      <c r="AU62" s="47">
        <f t="shared" si="105"/>
        <v>481.77143010401034</v>
      </c>
      <c r="AV62" s="122">
        <f>SUM(AV21:AV61)</f>
        <v>754856805.48956943</v>
      </c>
      <c r="AW62" s="123">
        <f t="shared" ref="AW62" si="172">SUM(AW21:AW61)</f>
        <v>606859104.54507494</v>
      </c>
      <c r="AX62" s="124">
        <f t="shared" ref="AX62" si="173">SUM(AX21:AX61)</f>
        <v>1361715910.0346446</v>
      </c>
      <c r="AY62" s="32"/>
      <c r="AZ62" s="42">
        <f>SUM(AZ21:AZ61)</f>
        <v>2199686850.9668183</v>
      </c>
      <c r="BA62" s="46">
        <f t="shared" si="109"/>
        <v>2937.5859846704252</v>
      </c>
      <c r="BB62" s="43">
        <f>SUM(BB21:BB61)</f>
        <v>653192789.33108187</v>
      </c>
      <c r="BC62" s="46">
        <f t="shared" si="110"/>
        <v>2726.6428254144953</v>
      </c>
      <c r="BD62" s="43">
        <f>SUM(BD21:BD61)</f>
        <v>2852879640.2978997</v>
      </c>
      <c r="BE62" s="47">
        <f t="shared" si="112"/>
        <v>2886.4578039310295</v>
      </c>
      <c r="BF62" s="45">
        <f>SUM(BF21:BF61)</f>
        <v>1825544959.0346971</v>
      </c>
      <c r="BG62" s="46">
        <f t="shared" si="113"/>
        <v>436.06547517212607</v>
      </c>
      <c r="BH62" s="43">
        <f>SUM(BH21:BH61)</f>
        <v>1656564114.889185</v>
      </c>
      <c r="BI62" s="46">
        <f t="shared" si="114"/>
        <v>833.6784751420422</v>
      </c>
      <c r="BJ62" s="43">
        <f>SUM(BJ21:BJ61)</f>
        <v>3482109073.9238811</v>
      </c>
      <c r="BK62" s="47">
        <f t="shared" si="116"/>
        <v>564.04542900594254</v>
      </c>
      <c r="BL62" s="122">
        <f>SUM(BL21:BL61)</f>
        <v>4025231810.0015149</v>
      </c>
      <c r="BM62" s="123">
        <f t="shared" ref="BM62" si="174">SUM(BM21:BM61)</f>
        <v>2309756904.2202663</v>
      </c>
      <c r="BN62" s="124">
        <f t="shared" ref="BN62" si="175">SUM(BN21:BN61)</f>
        <v>6334988714.2217817</v>
      </c>
      <c r="BO62" s="32"/>
      <c r="BP62" s="42">
        <f>SUM(BP21:BP61)</f>
        <v>1073359399.1410028</v>
      </c>
      <c r="BQ62" s="46">
        <f t="shared" si="120"/>
        <v>2145.9848714559675</v>
      </c>
      <c r="BR62" s="43">
        <f>SUM(BR21:BR61)</f>
        <v>212876907.04969099</v>
      </c>
      <c r="BS62" s="46">
        <f t="shared" si="121"/>
        <v>2319.4006063312777</v>
      </c>
      <c r="BT62" s="43">
        <f>SUM(BT21:BT61)</f>
        <v>1286236306.1906939</v>
      </c>
      <c r="BU62" s="47">
        <f t="shared" si="123"/>
        <v>2172.8726420228227</v>
      </c>
      <c r="BV62" s="45">
        <f>SUM(BV21:BV61)</f>
        <v>390421408.84297699</v>
      </c>
      <c r="BW62" s="46">
        <f t="shared" si="124"/>
        <v>308.51158343972895</v>
      </c>
      <c r="BX62" s="43">
        <f>SUM(BX21:BX61)</f>
        <v>453545503.86343169</v>
      </c>
      <c r="BY62" s="46">
        <f t="shared" si="125"/>
        <v>523.59098182038031</v>
      </c>
      <c r="BZ62" s="43">
        <f>SUM(BZ21:BZ61)</f>
        <v>843966912.7064085</v>
      </c>
      <c r="CA62" s="47">
        <f t="shared" si="127"/>
        <v>395.90871071139634</v>
      </c>
      <c r="CB62" s="122">
        <f>SUM(CB21:CB61)</f>
        <v>1463780807.9839797</v>
      </c>
      <c r="CC62" s="123">
        <f t="shared" ref="CC62" si="176">SUM(CC21:CC61)</f>
        <v>666422410.91312277</v>
      </c>
      <c r="CD62" s="124">
        <f t="shared" ref="CD62" si="177">SUM(CD21:CD61)</f>
        <v>2130203218.8971028</v>
      </c>
      <c r="CE62" s="32"/>
      <c r="CF62" s="45">
        <f>SUM(CF21:CF61)</f>
        <v>6614358782.6089163</v>
      </c>
      <c r="CG62" s="46">
        <f t="shared" si="163"/>
        <v>2615.8005341029689</v>
      </c>
      <c r="CH62" s="46">
        <f>SUM(CH21:CH61)</f>
        <v>2035874517.6503496</v>
      </c>
      <c r="CI62" s="46">
        <f t="shared" si="164"/>
        <v>2581.244003767144</v>
      </c>
      <c r="CJ62" s="43">
        <f t="shared" si="134"/>
        <v>8650233300.2592659</v>
      </c>
      <c r="CK62" s="46">
        <f t="shared" si="165"/>
        <v>2607.5844921984749</v>
      </c>
      <c r="CL62" s="45">
        <f>SUM(CL21:CL61)</f>
        <v>4241455071.318758</v>
      </c>
      <c r="CM62" s="46">
        <f t="shared" si="166"/>
        <v>379.30916286748425</v>
      </c>
      <c r="CN62" s="43">
        <f>SUM(CN21:CN61)</f>
        <v>4220677241.0131631</v>
      </c>
      <c r="CO62" s="46">
        <f t="shared" si="167"/>
        <v>671.34954890429162</v>
      </c>
      <c r="CP62" s="43">
        <f>SUM(CP21:CP61)</f>
        <v>8462132312.3319216</v>
      </c>
      <c r="CQ62" s="47">
        <f t="shared" si="168"/>
        <v>484.41107186204817</v>
      </c>
      <c r="CR62" s="153"/>
      <c r="CS62" s="161" t="s">
        <v>172</v>
      </c>
      <c r="CT62" s="45">
        <f>SUM(CT21:CT61)</f>
        <v>8650233300.259264</v>
      </c>
      <c r="CU62" s="43">
        <f>SUM(CU21:CU61)</f>
        <v>8462132312.3319216</v>
      </c>
      <c r="CV62" s="44">
        <f t="shared" si="144"/>
        <v>17112365612.591187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f>+'JUL-SEP 2024'!D63+'OCT-DEC 2024'!D63+'JAN-MAR 2025'!D63+'APR-JUN 2025'!D63</f>
        <v>0</v>
      </c>
      <c r="E63" s="39">
        <f t="shared" si="76"/>
        <v>0</v>
      </c>
      <c r="F63" s="36">
        <f>+'JUL-SEP 2024'!F63+'OCT-DEC 2024'!F63+'JAN-MAR 2025'!F63+'APR-JUN 2025'!F63</f>
        <v>0</v>
      </c>
      <c r="G63" s="39">
        <f t="shared" si="77"/>
        <v>0</v>
      </c>
      <c r="H63" s="36">
        <f>+D63+F63</f>
        <v>0</v>
      </c>
      <c r="I63" s="202">
        <f t="shared" si="79"/>
        <v>0</v>
      </c>
      <c r="J63" s="38">
        <f>+'JUL-SEP 2024'!J63+'OCT-DEC 2024'!J63+'JAN-MAR 2025'!J63+'APR-JUN 2025'!J63</f>
        <v>0</v>
      </c>
      <c r="K63" s="39">
        <f t="shared" si="80"/>
        <v>0</v>
      </c>
      <c r="L63" s="36">
        <f>+'JUL-SEP 2024'!L63+'OCT-DEC 2024'!L63+'JAN-MAR 2025'!L63+'APR-JUN 2025'!L63</f>
        <v>0</v>
      </c>
      <c r="M63" s="39">
        <f t="shared" si="81"/>
        <v>0</v>
      </c>
      <c r="N63" s="36">
        <f t="shared" si="82"/>
        <v>0</v>
      </c>
      <c r="O63" s="40">
        <f t="shared" si="83"/>
        <v>0</v>
      </c>
      <c r="P63" s="116">
        <f>+D63+J63</f>
        <v>0</v>
      </c>
      <c r="Q63" s="117">
        <f>+F63+L63</f>
        <v>0</v>
      </c>
      <c r="R63" s="118">
        <f>+P63+Q63</f>
        <v>0</v>
      </c>
      <c r="S63" s="32"/>
      <c r="T63" s="38">
        <f>+'JUL-SEP 2024'!T63+'OCT-DEC 2024'!T63+'JAN-MAR 2025'!T63+'APR-JUN 2025'!T63</f>
        <v>1300817.8999999994</v>
      </c>
      <c r="U63" s="39">
        <f t="shared" si="87"/>
        <v>2.0161405265327748</v>
      </c>
      <c r="V63" s="36">
        <f>+'JUL-SEP 2024'!V63+'OCT-DEC 2024'!V63+'JAN-MAR 2025'!V63+'APR-JUN 2025'!V63</f>
        <v>692837.10000000009</v>
      </c>
      <c r="W63" s="39">
        <f t="shared" si="88"/>
        <v>3.02012187945442</v>
      </c>
      <c r="X63" s="36">
        <f>+T63+V63</f>
        <v>1993654.9999999995</v>
      </c>
      <c r="Y63" s="40">
        <f t="shared" si="90"/>
        <v>2.2794814597151407</v>
      </c>
      <c r="Z63" s="243">
        <f>+'OCT-DEC 2024'!Z63+'JUL-SEP 2024'!Z63+'JAN-MAR 2025'!Z63+'APR-JUN 2025'!Z63</f>
        <v>11323219.540000003</v>
      </c>
      <c r="AA63" s="202">
        <f t="shared" si="91"/>
        <v>3.0907728829585253</v>
      </c>
      <c r="AB63" s="36">
        <f>+'OCT-DEC 2024'!AB63+'JUL-SEP 2024'!AB63+'JAN-MAR 2025'!AB63+'APR-JUN 2025'!AB63</f>
        <v>2046504.23</v>
      </c>
      <c r="AC63" s="39">
        <f t="shared" si="92"/>
        <v>1.1850135785541069</v>
      </c>
      <c r="AD63" s="36">
        <f>+Z63+AB63</f>
        <v>13369723.770000003</v>
      </c>
      <c r="AE63" s="40">
        <f t="shared" si="94"/>
        <v>2.4802179093612819</v>
      </c>
      <c r="AF63" s="116">
        <f>+T63+Z63</f>
        <v>12624037.440000001</v>
      </c>
      <c r="AG63" s="117">
        <f>+V63+AB63</f>
        <v>2739341.33</v>
      </c>
      <c r="AH63" s="118">
        <f>+AF63+AG63</f>
        <v>15363378.770000001</v>
      </c>
      <c r="AI63" s="32"/>
      <c r="AJ63" s="35">
        <f>+'OCT-DEC 2024'!AJ63+'JUL-SEP 2024'!AJ63+'JAN-MAR 2025'!AJ63+'APR-JUN 2025'!AJ63</f>
        <v>0</v>
      </c>
      <c r="AK63" s="39">
        <f t="shared" si="98"/>
        <v>0</v>
      </c>
      <c r="AL63" s="36">
        <f>+'OCT-DEC 2024'!AL63+'JUL-SEP 2024'!AL63+'JAN-MAR 2025'!AL63+'APR-JUN 2025'!AL63</f>
        <v>0</v>
      </c>
      <c r="AM63" s="39">
        <f t="shared" si="99"/>
        <v>0</v>
      </c>
      <c r="AN63" s="38">
        <f t="shared" ref="AN63" si="178">+AJ63+AL63</f>
        <v>0</v>
      </c>
      <c r="AO63" s="40">
        <f t="shared" si="101"/>
        <v>0</v>
      </c>
      <c r="AP63" s="36">
        <f>+'OCT-DEC 2024'!AP63+'JUL-SEP 2024'!AP63+'JAN-MAR 2025'!AP63+'APR-JUN 2025'!AP63</f>
        <v>0</v>
      </c>
      <c r="AQ63" s="39">
        <f t="shared" si="102"/>
        <v>0</v>
      </c>
      <c r="AR63" s="36">
        <f>+'OCT-DEC 2024'!AR63+'JUL-SEP 2024'!AR63+'JAN-MAR 2025'!AR63+'APR-JUN 2025'!AR63</f>
        <v>0</v>
      </c>
      <c r="AS63" s="39">
        <f t="shared" si="103"/>
        <v>0</v>
      </c>
      <c r="AT63" s="36">
        <f t="shared" ref="AT63" si="179">+AP63+AR63</f>
        <v>0</v>
      </c>
      <c r="AU63" s="40">
        <f t="shared" si="105"/>
        <v>0</v>
      </c>
      <c r="AV63" s="116">
        <f>+AJ63+AP63</f>
        <v>0</v>
      </c>
      <c r="AW63" s="117">
        <f>+AL63+AR63</f>
        <v>0</v>
      </c>
      <c r="AX63" s="118">
        <f>+AV63+AW63</f>
        <v>0</v>
      </c>
      <c r="AY63" s="32"/>
      <c r="AZ63" s="35">
        <f>+'OCT-DEC 2024'!AZ63+'JUL-SEP 2024'!AZ63+'JAN-MAR 2025'!AZ63+'APR-JUN 2025'!AZ63</f>
        <v>6306089.9900000002</v>
      </c>
      <c r="BA63" s="39">
        <f t="shared" si="109"/>
        <v>8.4215085272489567</v>
      </c>
      <c r="BB63" s="36">
        <f>+'OCT-DEC 2024'!BB63+'JUL-SEP 2024'!BB63+'JAN-MAR 2025'!BB63+'APR-JUN 2025'!BB63</f>
        <v>0</v>
      </c>
      <c r="BC63" s="39">
        <f t="shared" si="110"/>
        <v>0</v>
      </c>
      <c r="BD63" s="36">
        <f t="shared" ref="BD63" si="180">+AZ63+BB63</f>
        <v>6306089.9900000002</v>
      </c>
      <c r="BE63" s="40">
        <f t="shared" si="112"/>
        <v>6.3803121613732552</v>
      </c>
      <c r="BF63" s="38">
        <f>+'OCT-DEC 2024'!BF63+'JUL-SEP 2024'!BF63+'JAN-MAR 2025'!BF63+'APR-JUN 2025'!BF63</f>
        <v>2431278.66</v>
      </c>
      <c r="BG63" s="39">
        <f t="shared" si="113"/>
        <v>0.58075627165564614</v>
      </c>
      <c r="BH63" s="36">
        <f>+'OCT-DEC 2024'!BH63+'JUL-SEP 2024'!BH63+'JAN-MAR 2025'!BH63+'APR-JUN 2025'!BH63</f>
        <v>0</v>
      </c>
      <c r="BI63" s="39">
        <f t="shared" si="114"/>
        <v>0</v>
      </c>
      <c r="BJ63" s="36">
        <f t="shared" ref="BJ63" si="181">+BF63+BH63</f>
        <v>2431278.66</v>
      </c>
      <c r="BK63" s="40">
        <f t="shared" si="116"/>
        <v>0.39382787434264932</v>
      </c>
      <c r="BL63" s="116">
        <f>+AZ63+BF63</f>
        <v>8737368.6500000004</v>
      </c>
      <c r="BM63" s="117">
        <f>+BB63+BH63</f>
        <v>0</v>
      </c>
      <c r="BN63" s="118">
        <f>+BL63+BM63</f>
        <v>8737368.6500000004</v>
      </c>
      <c r="BO63" s="32"/>
      <c r="BP63" s="35">
        <f>+'OCT-DEC 2024'!BP63+'JUL-SEP 2024'!BP63+'JAN-MAR 2025'!BP63+'APR-JUN 2025'!BP63</f>
        <v>0</v>
      </c>
      <c r="BQ63" s="39">
        <f t="shared" si="120"/>
        <v>0</v>
      </c>
      <c r="BR63" s="36">
        <f>+'OCT-DEC 2024'!BR63+'JUL-SEP 2024'!BR63+'JAN-MAR 2025'!BR63+'APR-JUN 2025'!BR63</f>
        <v>0</v>
      </c>
      <c r="BS63" s="39">
        <f t="shared" si="121"/>
        <v>0</v>
      </c>
      <c r="BT63" s="36">
        <f t="shared" ref="BT63" si="182">+BP63+BR63</f>
        <v>0</v>
      </c>
      <c r="BU63" s="40">
        <f t="shared" si="123"/>
        <v>0</v>
      </c>
      <c r="BV63" s="38">
        <f>+'OCT-DEC 2024'!BV63+'JUL-SEP 2024'!BV63+'JAN-MAR 2025'!BV63+'APR-JUN 2025'!BV63</f>
        <v>0</v>
      </c>
      <c r="BW63" s="39">
        <f t="shared" si="124"/>
        <v>0</v>
      </c>
      <c r="BX63" s="36">
        <f>+'OCT-DEC 2024'!BX63+'JUL-SEP 2024'!BX63+'JAN-MAR 2025'!BX63+'APR-JUN 2025'!BX63</f>
        <v>0</v>
      </c>
      <c r="BY63" s="39">
        <f t="shared" si="125"/>
        <v>0</v>
      </c>
      <c r="BZ63" s="36">
        <f t="shared" ref="BZ63" si="183">+BV63+BX63</f>
        <v>0</v>
      </c>
      <c r="CA63" s="40">
        <f t="shared" si="127"/>
        <v>0</v>
      </c>
      <c r="CB63" s="116">
        <f>+BP63+BV63</f>
        <v>0</v>
      </c>
      <c r="CC63" s="117">
        <f>+BR63+BX63</f>
        <v>0</v>
      </c>
      <c r="CD63" s="118">
        <f>+CB63+CC63</f>
        <v>0</v>
      </c>
      <c r="CE63" s="32"/>
      <c r="CF63" s="38">
        <f t="shared" si="145"/>
        <v>7606907.8899999997</v>
      </c>
      <c r="CG63" s="39">
        <f t="shared" si="163"/>
        <v>3.0083269407538267</v>
      </c>
      <c r="CH63" s="36">
        <f t="shared" ref="CH63" si="184">+F63+V63+AL63+BB63+BR63</f>
        <v>692837.10000000009</v>
      </c>
      <c r="CI63" s="39">
        <f t="shared" si="164"/>
        <v>0.87843410507757147</v>
      </c>
      <c r="CJ63" s="36">
        <f t="shared" si="134"/>
        <v>8299744.9900000002</v>
      </c>
      <c r="CK63" s="39">
        <f t="shared" si="165"/>
        <v>2.5019309391895037</v>
      </c>
      <c r="CL63" s="38">
        <f>+J63+Z63+AP63+BF63+BV63</f>
        <v>13754498.200000003</v>
      </c>
      <c r="CM63" s="39">
        <f t="shared" si="166"/>
        <v>1.2300512701840738</v>
      </c>
      <c r="CN63" s="36">
        <f>+L63+AB63+AR63+BH63+BX63</f>
        <v>2046504.23</v>
      </c>
      <c r="CO63" s="39">
        <f t="shared" si="167"/>
        <v>0.32552114582242225</v>
      </c>
      <c r="CP63" s="36">
        <f>+CL63+CN63</f>
        <v>15801002.430000003</v>
      </c>
      <c r="CQ63" s="40">
        <f t="shared" si="168"/>
        <v>0.90452148951354039</v>
      </c>
      <c r="CR63" s="152"/>
      <c r="CS63" s="161" t="s">
        <v>8</v>
      </c>
      <c r="CT63" s="38">
        <f t="shared" ref="CT63" si="185">+CJ63</f>
        <v>8299744.9900000002</v>
      </c>
      <c r="CU63" s="36">
        <f t="shared" ref="CU63" si="186">+CP63</f>
        <v>15801002.430000003</v>
      </c>
      <c r="CV63" s="37">
        <f t="shared" si="144"/>
        <v>24100747.420000002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f>+D62-D63</f>
        <v>1123410257.1191494</v>
      </c>
      <c r="E64" s="46">
        <f t="shared" si="76"/>
        <v>2533.6912927945855</v>
      </c>
      <c r="F64" s="43">
        <f>+F62-F63</f>
        <v>321809203.06851226</v>
      </c>
      <c r="G64" s="46">
        <f t="shared" si="77"/>
        <v>2752.9059784471269</v>
      </c>
      <c r="H64" s="43">
        <f>+H62-H63</f>
        <v>1445219460.1876621</v>
      </c>
      <c r="I64" s="201">
        <f t="shared" si="79"/>
        <v>2579.4281544402952</v>
      </c>
      <c r="J64" s="45">
        <f>+J62-J63</f>
        <v>600208406.4734602</v>
      </c>
      <c r="K64" s="46">
        <f t="shared" si="80"/>
        <v>424.35467529005473</v>
      </c>
      <c r="L64" s="43">
        <f>+L62-L63</f>
        <v>919050189.97540116</v>
      </c>
      <c r="M64" s="46">
        <f t="shared" si="81"/>
        <v>802.65550926575543</v>
      </c>
      <c r="N64" s="43">
        <f>+N62-N63</f>
        <v>1519258596.4488611</v>
      </c>
      <c r="O64" s="47">
        <f t="shared" si="83"/>
        <v>593.59610042032716</v>
      </c>
      <c r="P64" s="122">
        <f>+P62-P63</f>
        <v>1723618663.5926096</v>
      </c>
      <c r="Q64" s="123">
        <f t="shared" ref="Q64:R64" si="187">+Q62-Q63</f>
        <v>1240859393.0439129</v>
      </c>
      <c r="R64" s="124">
        <f t="shared" si="187"/>
        <v>2964478056.6365228</v>
      </c>
      <c r="S64" s="32"/>
      <c r="T64" s="45">
        <f>+T62-T63</f>
        <v>1730996848.5600002</v>
      </c>
      <c r="U64" s="201">
        <f t="shared" si="87"/>
        <v>2682.8758258033922</v>
      </c>
      <c r="V64" s="43">
        <f>+V62-V63</f>
        <v>555952634.01999998</v>
      </c>
      <c r="W64" s="201">
        <f t="shared" si="88"/>
        <v>2423.4336093493225</v>
      </c>
      <c r="X64" s="43">
        <f>+X62-X63</f>
        <v>2286949482.5800004</v>
      </c>
      <c r="Y64" s="47">
        <f t="shared" si="90"/>
        <v>2614.8250047506949</v>
      </c>
      <c r="Z64" s="244">
        <f>+Z62-Z63</f>
        <v>1144704880.8599999</v>
      </c>
      <c r="AA64" s="201">
        <f t="shared" si="91"/>
        <v>312.45731766076455</v>
      </c>
      <c r="AB64" s="43">
        <f>+AB62-AB63</f>
        <v>873961970.59113467</v>
      </c>
      <c r="AC64" s="46">
        <f t="shared" si="92"/>
        <v>506.06140320091089</v>
      </c>
      <c r="AD64" s="43">
        <f>+AD62-AD63</f>
        <v>2018666851.4511347</v>
      </c>
      <c r="AE64" s="47">
        <f t="shared" si="94"/>
        <v>374.48295597830844</v>
      </c>
      <c r="AF64" s="122">
        <f>+AF62-AF63</f>
        <v>2875701729.4199996</v>
      </c>
      <c r="AG64" s="123">
        <f t="shared" ref="AG64:AH64" si="188">+AG62-AG63</f>
        <v>1429914604.611135</v>
      </c>
      <c r="AH64" s="124">
        <f t="shared" si="188"/>
        <v>4305616334.0311337</v>
      </c>
      <c r="AI64" s="32"/>
      <c r="AJ64" s="42">
        <f>+AJ62-AJ63</f>
        <v>485604608.92194557</v>
      </c>
      <c r="AK64" s="46">
        <f t="shared" si="98"/>
        <v>2541.7937320565802</v>
      </c>
      <c r="AL64" s="43">
        <f>+AL62-AL63</f>
        <v>291350147.08106399</v>
      </c>
      <c r="AM64" s="46">
        <f t="shared" si="99"/>
        <v>2623.0510302329458</v>
      </c>
      <c r="AN64" s="45">
        <f>+AN62-AN63</f>
        <v>776954756.00300956</v>
      </c>
      <c r="AO64" s="47">
        <f t="shared" si="101"/>
        <v>2571.6674974695884</v>
      </c>
      <c r="AP64" s="45">
        <f>+AP62-AP63</f>
        <v>269252196.56762415</v>
      </c>
      <c r="AQ64" s="46">
        <f t="shared" si="102"/>
        <v>412.84128558206567</v>
      </c>
      <c r="AR64" s="43">
        <f>+AR62-AR63</f>
        <v>315508957.46401089</v>
      </c>
      <c r="AS64" s="46">
        <f t="shared" si="103"/>
        <v>561.82370715483262</v>
      </c>
      <c r="AT64" s="43">
        <f>+AT62-AT63</f>
        <v>584761154.03163493</v>
      </c>
      <c r="AU64" s="47">
        <f t="shared" si="105"/>
        <v>481.77143010401034</v>
      </c>
      <c r="AV64" s="122">
        <f>+AV62-AV63</f>
        <v>754856805.48956943</v>
      </c>
      <c r="AW64" s="123">
        <f t="shared" ref="AW64" si="189">+AW62-AW63</f>
        <v>606859104.54507494</v>
      </c>
      <c r="AX64" s="124">
        <f t="shared" ref="AX64" si="190">+AX62-AX63</f>
        <v>1361715910.0346446</v>
      </c>
      <c r="AY64" s="32"/>
      <c r="AZ64" s="42">
        <f>+AZ62-AZ63</f>
        <v>2193380760.9768186</v>
      </c>
      <c r="BA64" s="46">
        <f t="shared" si="109"/>
        <v>2929.1644761431767</v>
      </c>
      <c r="BB64" s="43">
        <f>+BB62-BB63</f>
        <v>653192789.33108187</v>
      </c>
      <c r="BC64" s="46">
        <f t="shared" si="110"/>
        <v>2726.6428254144953</v>
      </c>
      <c r="BD64" s="43">
        <f>+BD62-BD63</f>
        <v>2846573550.3079</v>
      </c>
      <c r="BE64" s="47">
        <f t="shared" si="112"/>
        <v>2880.0774917696563</v>
      </c>
      <c r="BF64" s="45">
        <f>+BF62-BF63</f>
        <v>1823113680.374697</v>
      </c>
      <c r="BG64" s="46">
        <f t="shared" si="113"/>
        <v>435.4847189004704</v>
      </c>
      <c r="BH64" s="43">
        <f>+BH62-BH63</f>
        <v>1656564114.889185</v>
      </c>
      <c r="BI64" s="46">
        <f t="shared" si="114"/>
        <v>833.6784751420422</v>
      </c>
      <c r="BJ64" s="43">
        <f>+BJ62-BJ63</f>
        <v>3479677795.2638812</v>
      </c>
      <c r="BK64" s="47">
        <f t="shared" si="116"/>
        <v>563.65160113159993</v>
      </c>
      <c r="BL64" s="122">
        <f>+BL62-BL63</f>
        <v>4016494441.3515148</v>
      </c>
      <c r="BM64" s="123">
        <f t="shared" ref="BM64" si="191">+BM62-BM63</f>
        <v>2309756904.2202663</v>
      </c>
      <c r="BN64" s="124">
        <f t="shared" ref="BN64" si="192">+BN62-BN63</f>
        <v>6326251345.5717821</v>
      </c>
      <c r="BO64" s="32"/>
      <c r="BP64" s="42">
        <f>+BP62-BP63</f>
        <v>1073359399.1410028</v>
      </c>
      <c r="BQ64" s="46">
        <f t="shared" si="120"/>
        <v>2145.9848714559675</v>
      </c>
      <c r="BR64" s="43">
        <f>+BR62-BR63</f>
        <v>212876907.04969099</v>
      </c>
      <c r="BS64" s="46">
        <f>+BR64/$BR$112</f>
        <v>2319.4006063312777</v>
      </c>
      <c r="BT64" s="43">
        <f>+BT62-BT63</f>
        <v>1286236306.1906939</v>
      </c>
      <c r="BU64" s="47">
        <f t="shared" si="123"/>
        <v>2172.8726420228227</v>
      </c>
      <c r="BV64" s="45">
        <f>+BV62-BV63</f>
        <v>390421408.84297699</v>
      </c>
      <c r="BW64" s="46">
        <f t="shared" si="124"/>
        <v>308.51158343972895</v>
      </c>
      <c r="BX64" s="43">
        <f>+BX62-BX63</f>
        <v>453545503.86343169</v>
      </c>
      <c r="BY64" s="46">
        <f t="shared" si="125"/>
        <v>523.59098182038031</v>
      </c>
      <c r="BZ64" s="43">
        <f>+BZ62-BZ63</f>
        <v>843966912.7064085</v>
      </c>
      <c r="CA64" s="47">
        <f t="shared" si="127"/>
        <v>395.90871071139634</v>
      </c>
      <c r="CB64" s="122">
        <f>+CB62-CB63</f>
        <v>1463780807.9839797</v>
      </c>
      <c r="CC64" s="123">
        <f t="shared" ref="CC64" si="193">+CC62-CC63</f>
        <v>666422410.91312277</v>
      </c>
      <c r="CD64" s="124">
        <f t="shared" ref="CD64" si="194">+CD62-CD63</f>
        <v>2130203218.8971028</v>
      </c>
      <c r="CE64" s="32"/>
      <c r="CF64" s="45">
        <f>+CF62-CF63</f>
        <v>6606751874.7189159</v>
      </c>
      <c r="CG64" s="46">
        <f t="shared" si="163"/>
        <v>2612.7922071622147</v>
      </c>
      <c r="CH64" s="46">
        <f>+CH62-CH63</f>
        <v>2035181680.5503497</v>
      </c>
      <c r="CI64" s="46">
        <f t="shared" si="164"/>
        <v>2580.3655696620663</v>
      </c>
      <c r="CJ64" s="43">
        <f t="shared" si="134"/>
        <v>8641933555.2692661</v>
      </c>
      <c r="CK64" s="46">
        <f t="shared" si="165"/>
        <v>2605.0825612592853</v>
      </c>
      <c r="CL64" s="45">
        <f>+CL62-CL63</f>
        <v>4227700573.1187582</v>
      </c>
      <c r="CM64" s="46">
        <f t="shared" si="166"/>
        <v>378.0791115973002</v>
      </c>
      <c r="CN64" s="43">
        <f>+CN62-CN63</f>
        <v>4218630736.7831631</v>
      </c>
      <c r="CO64" s="46">
        <f t="shared" si="167"/>
        <v>671.02402775846917</v>
      </c>
      <c r="CP64" s="43">
        <f>+CP62-CP63</f>
        <v>8446331309.9019213</v>
      </c>
      <c r="CQ64" s="47">
        <f t="shared" si="168"/>
        <v>483.5065503725346</v>
      </c>
      <c r="CR64" s="153"/>
      <c r="CS64" s="161" t="s">
        <v>173</v>
      </c>
      <c r="CT64" s="45">
        <f>+CT62-CT63</f>
        <v>8641933555.2692642</v>
      </c>
      <c r="CU64" s="43">
        <f t="shared" ref="CU64:CV64" si="195">+CU62-CU63</f>
        <v>8446331309.9019213</v>
      </c>
      <c r="CV64" s="44">
        <f t="shared" si="195"/>
        <v>17088264865.171186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3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202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3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f>+'JUL-SEP 2024'!D67+'OCT-DEC 2024'!D67+'JAN-MAR 2025'!D67+'APR-JUN 2025'!D67</f>
        <v>25869819.214305319</v>
      </c>
      <c r="E67" s="39">
        <f t="shared" ref="E67:E74" si="196">+D67/$D$112</f>
        <v>58.345680283835613</v>
      </c>
      <c r="F67" s="36">
        <f>+'JUL-SEP 2024'!F67+'OCT-DEC 2024'!F67+'JAN-MAR 2025'!F67+'APR-JUN 2025'!F67</f>
        <v>5251864.315425965</v>
      </c>
      <c r="G67" s="39">
        <f t="shared" ref="G67:G74" si="197">+F67/$F$112</f>
        <v>44.92689622941338</v>
      </c>
      <c r="H67" s="36">
        <f t="shared" ref="H67:H73" si="198">+D67+F67</f>
        <v>31121683.529731285</v>
      </c>
      <c r="I67" s="202">
        <f t="shared" ref="I67:I74" si="199">+H67/$H$112</f>
        <v>55.545990710466782</v>
      </c>
      <c r="J67" s="38">
        <f>+'JUL-SEP 2024'!J67+'OCT-DEC 2024'!J67+'JAN-MAR 2025'!J67+'APR-JUN 2025'!J67</f>
        <v>11388518.714275301</v>
      </c>
      <c r="K67" s="39">
        <f t="shared" ref="K67:K74" si="200">+J67/$J$112</f>
        <v>8.0518218487243072</v>
      </c>
      <c r="L67" s="36">
        <f>+'JUL-SEP 2024'!L67+'OCT-DEC 2024'!L67+'JAN-MAR 2025'!L67+'APR-JUN 2025'!L67</f>
        <v>13286212.587869316</v>
      </c>
      <c r="M67" s="39">
        <f t="shared" ref="M67:M74" si="201">+L67/$L$112</f>
        <v>11.603557506706757</v>
      </c>
      <c r="N67" s="36">
        <f t="shared" ref="N67:N73" si="202">+J67+L67</f>
        <v>24674731.302144617</v>
      </c>
      <c r="O67" s="40">
        <f t="shared" ref="O67:O74" si="203">+N67/$N$112</f>
        <v>9.6407710406300442</v>
      </c>
      <c r="P67" s="116">
        <f t="shared" ref="P67:P73" si="204">+D67+J67</f>
        <v>37258337.928580619</v>
      </c>
      <c r="Q67" s="117">
        <f t="shared" ref="Q67:Q73" si="205">+F67+L67</f>
        <v>18538076.903295282</v>
      </c>
      <c r="R67" s="118">
        <f t="shared" ref="R67:R74" si="206">+P67+Q67</f>
        <v>55796414.831875905</v>
      </c>
      <c r="S67" s="32"/>
      <c r="T67" s="38">
        <f>+'JUL-SEP 2024'!T67+'OCT-DEC 2024'!T67+'JAN-MAR 2025'!T67+'APR-JUN 2025'!T67</f>
        <v>9962387.197179459</v>
      </c>
      <c r="U67" s="39">
        <f t="shared" ref="U67:U74" si="207">+T67/$T$112</f>
        <v>15.44072584582729</v>
      </c>
      <c r="V67" s="36">
        <f>+'JUL-SEP 2024'!V67+'OCT-DEC 2024'!V67+'JAN-MAR 2025'!V67+'APR-JUN 2025'!V67</f>
        <v>2174402.6580544589</v>
      </c>
      <c r="W67" s="39">
        <f t="shared" ref="W67:W74" si="208">+V67/$V$112</f>
        <v>9.4783622908388097</v>
      </c>
      <c r="X67" s="36">
        <f t="shared" ref="X67:X73" si="209">+T67+V67</f>
        <v>12136789.855233919</v>
      </c>
      <c r="Y67" s="40">
        <f t="shared" ref="Y67:Y74" si="210">+X67/$X$112</f>
        <v>13.876817932623513</v>
      </c>
      <c r="Z67" s="243">
        <f>+'OCT-DEC 2024'!Z67+'JUL-SEP 2024'!Z67+'JAN-MAR 2025'!Z67+'APR-JUN 2025'!Z67</f>
        <v>6048185.7884200653</v>
      </c>
      <c r="AA67" s="39">
        <f t="shared" ref="AA67:AA74" si="211">+Z67/$Z$112</f>
        <v>1.6509057834574019</v>
      </c>
      <c r="AB67" s="36">
        <f>+'OCT-DEC 2024'!AB67+'JUL-SEP 2024'!AB67+'JAN-MAR 2025'!AB67+'APR-JUN 2025'!AB67</f>
        <v>2880151.9219121411</v>
      </c>
      <c r="AC67" s="39">
        <f t="shared" ref="AC67:AC74" si="212">+AB67/$AB$112</f>
        <v>1.667731288180428</v>
      </c>
      <c r="AD67" s="36">
        <f t="shared" ref="AD67:AD73" si="213">+Z67+AB67</f>
        <v>8928337.7103322074</v>
      </c>
      <c r="AE67" s="40">
        <f t="shared" ref="AE67:AE74" si="214">+AD67/$AD$112</f>
        <v>1.6562962310171678</v>
      </c>
      <c r="AF67" s="116">
        <f t="shared" ref="AF67:AF73" si="215">+T67+Z67</f>
        <v>16010572.985599525</v>
      </c>
      <c r="AG67" s="117">
        <f t="shared" ref="AG67:AG73" si="216">+V67+AB67</f>
        <v>5054554.5799666001</v>
      </c>
      <c r="AH67" s="118">
        <f t="shared" ref="AH67:AH74" si="217">+AF67+AG67</f>
        <v>21065127.565566126</v>
      </c>
      <c r="AI67" s="32"/>
      <c r="AJ67" s="35">
        <f>+'OCT-DEC 2024'!AJ67+'JUL-SEP 2024'!AJ67+'JAN-MAR 2025'!AJ67+'APR-JUN 2025'!AJ67</f>
        <v>11804649.646143615</v>
      </c>
      <c r="AK67" s="39">
        <f t="shared" ref="AK67:AK74" si="218">+AJ67/$AJ$112</f>
        <v>61.788920303502863</v>
      </c>
      <c r="AL67" s="36">
        <f>+'OCT-DEC 2024'!AL67+'JUL-SEP 2024'!AL67+'JAN-MAR 2025'!AL67+'APR-JUN 2025'!AL67</f>
        <v>5487269.274599079</v>
      </c>
      <c r="AM67" s="39">
        <f t="shared" ref="AM67:AM74" si="219">+AL67/$AL$112</f>
        <v>49.40236848378165</v>
      </c>
      <c r="AN67" s="36">
        <f t="shared" ref="AN67:AN73" si="220">+AJ67+AL67</f>
        <v>17291918.920742694</v>
      </c>
      <c r="AO67" s="40">
        <f t="shared" ref="AO67:AO74" si="221">+AN67/$AN$112</f>
        <v>57.235077736213945</v>
      </c>
      <c r="AP67" s="36">
        <f>+'OCT-DEC 2024'!AP67+'JUL-SEP 2024'!AP67+'JAN-MAR 2025'!AP67+'APR-JUN 2025'!AP67</f>
        <v>998136.81806610222</v>
      </c>
      <c r="AQ67" s="39">
        <f t="shared" ref="AQ67:AQ74" si="222">+AP67/$AP$112</f>
        <v>1.5304316637346647</v>
      </c>
      <c r="AR67" s="36">
        <f>+'OCT-DEC 2024'!AR67+'JUL-SEP 2024'!AR67+'JAN-MAR 2025'!AR67+'APR-JUN 2025'!AR67</f>
        <v>2634134.6756780599</v>
      </c>
      <c r="AS67" s="39">
        <f t="shared" ref="AS67:AS74" si="223">+AR67/$AR$112</f>
        <v>4.6905777906586064</v>
      </c>
      <c r="AT67" s="36">
        <f t="shared" ref="AT67:AT73" si="224">+AP67+AR67</f>
        <v>3632271.4937441619</v>
      </c>
      <c r="AU67" s="40">
        <f t="shared" ref="AU67:AU74" si="225">+AT67/$AT$112</f>
        <v>2.9925459651385902</v>
      </c>
      <c r="AV67" s="116">
        <f t="shared" ref="AV67:AV73" si="226">+AJ67+AP67</f>
        <v>12802786.464209717</v>
      </c>
      <c r="AW67" s="117">
        <f t="shared" ref="AW67:AW73" si="227">+AL67+AR67</f>
        <v>8121403.9502771385</v>
      </c>
      <c r="AX67" s="118">
        <f t="shared" ref="AX67:AX74" si="228">+AV67+AW67</f>
        <v>20924190.414486855</v>
      </c>
      <c r="AY67" s="32"/>
      <c r="AZ67" s="35">
        <f>+'OCT-DEC 2024'!AZ67+'JUL-SEP 2024'!AZ67+'JAN-MAR 2025'!AZ67+'APR-JUN 2025'!AZ67</f>
        <v>14168550.330386268</v>
      </c>
      <c r="BA67" s="39">
        <f t="shared" ref="BA67:BA74" si="229">+AZ67/$AZ$112</f>
        <v>18.92148187154303</v>
      </c>
      <c r="BB67" s="36">
        <f>+'OCT-DEC 2024'!BB67+'JUL-SEP 2024'!BB67+'JAN-MAR 2025'!BB67+'APR-JUN 2025'!BB67</f>
        <v>4714680.2332992842</v>
      </c>
      <c r="BC67" s="39">
        <f t="shared" ref="BC67:BC74" si="230">+BB67/$BB$112</f>
        <v>19.680635246163334</v>
      </c>
      <c r="BD67" s="36">
        <f t="shared" ref="BD67:BD73" si="231">+AZ67+BB67</f>
        <v>18883230.563685551</v>
      </c>
      <c r="BE67" s="40">
        <f t="shared" ref="BE67:BE74" si="232">+BD67/$BD$112</f>
        <v>19.105484666814604</v>
      </c>
      <c r="BF67" s="38">
        <f>+'OCT-DEC 2024'!BF67+'JUL-SEP 2024'!BF67+'JAN-MAR 2025'!BF67+'APR-JUN 2025'!BF67</f>
        <v>9720969.4310774971</v>
      </c>
      <c r="BG67" s="39">
        <f t="shared" ref="BG67:BG74" si="233">+BF67/$BF$112</f>
        <v>2.3220349261285724</v>
      </c>
      <c r="BH67" s="36">
        <f>+'OCT-DEC 2024'!BH67+'JUL-SEP 2024'!BH67+'JAN-MAR 2025'!BH67+'APR-JUN 2025'!BH67</f>
        <v>8449106.1685583852</v>
      </c>
      <c r="BI67" s="39">
        <f t="shared" ref="BI67:BI74" si="234">+BH67/$BH$112</f>
        <v>4.2520768641593882</v>
      </c>
      <c r="BJ67" s="36">
        <f t="shared" ref="BJ67:BJ73" si="235">+BF67+BH67</f>
        <v>18170075.599635884</v>
      </c>
      <c r="BK67" s="40">
        <f t="shared" ref="BK67:BK74" si="236">+BJ67/$BJ$112</f>
        <v>2.943258774808577</v>
      </c>
      <c r="BL67" s="116">
        <f t="shared" ref="BL67:BL73" si="237">+AZ67+BF67</f>
        <v>23889519.761463765</v>
      </c>
      <c r="BM67" s="117">
        <f t="shared" ref="BM67:BM73" si="238">+BB67+BH67</f>
        <v>13163786.40185767</v>
      </c>
      <c r="BN67" s="118">
        <f t="shared" ref="BN67:BN74" si="239">+BL67+BM67</f>
        <v>37053306.163321435</v>
      </c>
      <c r="BO67" s="32"/>
      <c r="BP67" s="35">
        <f>+'OCT-DEC 2024'!BP67+'JUL-SEP 2024'!BP67+'JAN-MAR 2025'!BP67+'APR-JUN 2025'!BP67</f>
        <v>7494754.5700000003</v>
      </c>
      <c r="BQ67" s="39">
        <f t="shared" ref="BQ67:BQ74" si="240">+BP67/$BP$112</f>
        <v>14.984384480507668</v>
      </c>
      <c r="BR67" s="36">
        <f>+'OCT-DEC 2024'!BR67+'JUL-SEP 2024'!BR67+'JAN-MAR 2025'!BR67+'APR-JUN 2025'!BR67</f>
        <v>622167.57000000007</v>
      </c>
      <c r="BS67" s="39">
        <f t="shared" ref="BS67:BS74" si="241">+BR67/$BR$112</f>
        <v>6.7788275351107536</v>
      </c>
      <c r="BT67" s="36">
        <f t="shared" ref="BT67:BT73" si="242">+BP67+BR67</f>
        <v>8116922.1400000006</v>
      </c>
      <c r="BU67" s="40">
        <f t="shared" ref="BU67:BU74" si="243">+BT67/$BT$112</f>
        <v>13.712128922615348</v>
      </c>
      <c r="BV67" s="38">
        <f>+'OCT-DEC 2024'!BV67+'JUL-SEP 2024'!BV67+'JAN-MAR 2025'!BV67+'APR-JUN 2025'!BV67</f>
        <v>484326.8200000003</v>
      </c>
      <c r="BW67" s="39">
        <f t="shared" ref="BW67:BW74" si="244">+BV67/$BV$112</f>
        <v>0.38271578032398285</v>
      </c>
      <c r="BX67" s="36">
        <f>+'OCT-DEC 2024'!BX67+'JUL-SEP 2024'!BX67+'JAN-MAR 2025'!BX67+'APR-JUN 2025'!BX67</f>
        <v>1602958.8000000003</v>
      </c>
      <c r="BY67" s="39">
        <f t="shared" ref="BY67:BY74" si="245">+BX67/$BX$112</f>
        <v>1.8505194401890515</v>
      </c>
      <c r="BZ67" s="36">
        <f t="shared" ref="BZ67:BZ73" si="246">+BV67+BX67</f>
        <v>2087285.6200000006</v>
      </c>
      <c r="CA67" s="40">
        <f t="shared" ref="CA67:CA74" si="247">+BZ67/$BZ$112</f>
        <v>0.97915516148689274</v>
      </c>
      <c r="CB67" s="116">
        <f t="shared" ref="CB67:CB73" si="248">+BP67+BV67</f>
        <v>7979081.3900000006</v>
      </c>
      <c r="CC67" s="117">
        <f t="shared" ref="CC67:CC73" si="249">+BR67+BX67</f>
        <v>2225126.37</v>
      </c>
      <c r="CD67" s="118">
        <f t="shared" ref="CD67:CD74" si="250">+CB67+CC67</f>
        <v>10204207.760000002</v>
      </c>
      <c r="CE67" s="32"/>
      <c r="CF67" s="38">
        <f t="shared" ref="CF67:CF73" si="251">+D67+T67+AJ67+AZ67+BP67</f>
        <v>69300160.958014667</v>
      </c>
      <c r="CG67" s="39">
        <f t="shared" ref="CG67:CG74" si="252">+CF67/$CF$112</f>
        <v>27.40634489378207</v>
      </c>
      <c r="CH67" s="36">
        <f t="shared" ref="CH67:CH73" si="253">+F67+V67+AL67+BB67+BR67</f>
        <v>18250384.051378787</v>
      </c>
      <c r="CI67" s="39">
        <f t="shared" ref="CI67:CI74" si="254">+CH67/$CH$112</f>
        <v>23.139291734658702</v>
      </c>
      <c r="CJ67" s="36">
        <f t="shared" ref="CJ67:CJ74" si="255">+CF67+CH67</f>
        <v>87550545.009393454</v>
      </c>
      <c r="CK67" s="40">
        <f t="shared" ref="CK67:CK74" si="256">+CJ67/$CJ$112</f>
        <v>26.39182499773462</v>
      </c>
      <c r="CL67" s="38">
        <f t="shared" ref="CL67:CL73" si="257">+J67+Z67+AP67+BF67+BV67</f>
        <v>28640137.571838968</v>
      </c>
      <c r="CM67" s="39">
        <f t="shared" ref="CM67:CM74" si="258">+CL67/$CL$112</f>
        <v>2.5612593848379821</v>
      </c>
      <c r="CN67" s="36">
        <f t="shared" ref="CN67:CN73" si="259">+L67+AB67+AR67+BH67+BX67</f>
        <v>28852564.154017903</v>
      </c>
      <c r="CO67" s="39">
        <f t="shared" ref="CO67:CO74" si="260">+CN67/$CN$112</f>
        <v>4.5893478281893678</v>
      </c>
      <c r="CP67" s="36">
        <f t="shared" ref="CP67:CP73" si="261">+CL67+CN67</f>
        <v>57492701.72585687</v>
      </c>
      <c r="CQ67" s="40">
        <f t="shared" ref="CQ67:CQ74" si="262">+CP67/$CP$112</f>
        <v>3.2911446239952094</v>
      </c>
      <c r="CR67" s="152"/>
      <c r="CS67" s="161" t="s">
        <v>66</v>
      </c>
      <c r="CT67" s="38">
        <f>+CJ67</f>
        <v>87550545.009393454</v>
      </c>
      <c r="CU67" s="36">
        <f t="shared" ref="CU67:CU73" si="263">+CP67</f>
        <v>57492701.72585687</v>
      </c>
      <c r="CV67" s="37">
        <f t="shared" ref="CV67:CV73" si="264">+CT67+CU67</f>
        <v>145043246.73525032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f>+'JUL-SEP 2024'!D68+'OCT-DEC 2024'!D68+'JAN-MAR 2025'!D68+'APR-JUN 2025'!D68</f>
        <v>1591156.6472852202</v>
      </c>
      <c r="E68" s="39">
        <f t="shared" si="196"/>
        <v>3.5886264320187751</v>
      </c>
      <c r="F68" s="36">
        <f>+'JUL-SEP 2024'!F68+'OCT-DEC 2024'!F68+'JAN-MAR 2025'!F68+'APR-JUN 2025'!F68</f>
        <v>290800.62922922737</v>
      </c>
      <c r="G68" s="39">
        <f t="shared" si="197"/>
        <v>2.4876441789357164</v>
      </c>
      <c r="H68" s="36">
        <f t="shared" si="198"/>
        <v>1881957.2765144475</v>
      </c>
      <c r="I68" s="202">
        <f t="shared" si="199"/>
        <v>3.3589179486033238</v>
      </c>
      <c r="J68" s="38">
        <f>+'JUL-SEP 2024'!J68+'OCT-DEC 2024'!J68+'JAN-MAR 2025'!J68+'APR-JUN 2025'!J68</f>
        <v>658512.11913944583</v>
      </c>
      <c r="K68" s="39">
        <f t="shared" si="200"/>
        <v>0.46557611236046836</v>
      </c>
      <c r="L68" s="36">
        <f>+'JUL-SEP 2024'!L68+'OCT-DEC 2024'!L68+'JAN-MAR 2025'!L68+'APR-JUN 2025'!L68</f>
        <v>734718.87404392415</v>
      </c>
      <c r="M68" s="39">
        <f t="shared" si="201"/>
        <v>0.64166914761061378</v>
      </c>
      <c r="N68" s="36">
        <f t="shared" si="202"/>
        <v>1393230.99318337</v>
      </c>
      <c r="O68" s="40">
        <f t="shared" si="203"/>
        <v>0.54435531019634786</v>
      </c>
      <c r="P68" s="116">
        <f t="shared" si="204"/>
        <v>2249668.7664246662</v>
      </c>
      <c r="Q68" s="117">
        <f t="shared" si="205"/>
        <v>1025519.5032731516</v>
      </c>
      <c r="R68" s="118">
        <f t="shared" si="206"/>
        <v>3275188.269697818</v>
      </c>
      <c r="S68" s="32"/>
      <c r="T68" s="38">
        <f>+'JUL-SEP 2024'!T68+'OCT-DEC 2024'!T68+'JAN-MAR 2025'!T68+'APR-JUN 2025'!T68</f>
        <v>8850572.221044587</v>
      </c>
      <c r="U68" s="39">
        <f t="shared" si="207"/>
        <v>13.717521367020851</v>
      </c>
      <c r="V68" s="36">
        <f>+'JUL-SEP 2024'!V68+'OCT-DEC 2024'!V68+'JAN-MAR 2025'!V68+'APR-JUN 2025'!V68</f>
        <v>1162109.9040409196</v>
      </c>
      <c r="W68" s="39">
        <f t="shared" si="208"/>
        <v>5.0657124849761326</v>
      </c>
      <c r="X68" s="36">
        <f t="shared" si="209"/>
        <v>10012682.125085507</v>
      </c>
      <c r="Y68" s="40">
        <f t="shared" si="210"/>
        <v>11.448180987258885</v>
      </c>
      <c r="Z68" s="243">
        <f>+'OCT-DEC 2024'!Z68+'JUL-SEP 2024'!Z68+'JAN-MAR 2025'!Z68+'APR-JUN 2025'!Z68</f>
        <v>4378670.8284631213</v>
      </c>
      <c r="AA68" s="39">
        <f t="shared" si="211"/>
        <v>1.1951969148180406</v>
      </c>
      <c r="AB68" s="36">
        <f>+'OCT-DEC 2024'!AB68+'JUL-SEP 2024'!AB68+'JAN-MAR 2025'!AB68+'APR-JUN 2025'!AB68</f>
        <v>2190972.2434566133</v>
      </c>
      <c r="AC68" s="39">
        <f t="shared" si="212"/>
        <v>1.2686667443297888</v>
      </c>
      <c r="AD68" s="36">
        <f t="shared" si="213"/>
        <v>6569643.0719197346</v>
      </c>
      <c r="AE68" s="40">
        <f t="shared" si="214"/>
        <v>1.2187347087640383</v>
      </c>
      <c r="AF68" s="116">
        <f t="shared" si="215"/>
        <v>13229243.049507707</v>
      </c>
      <c r="AG68" s="117">
        <f t="shared" si="216"/>
        <v>3353082.1474975329</v>
      </c>
      <c r="AH68" s="118">
        <f t="shared" si="217"/>
        <v>16582325.19700524</v>
      </c>
      <c r="AI68" s="32"/>
      <c r="AJ68" s="35">
        <f>+'OCT-DEC 2024'!AJ68+'JUL-SEP 2024'!AJ68+'JAN-MAR 2025'!AJ68+'APR-JUN 2025'!AJ68</f>
        <v>3717613.9674737416</v>
      </c>
      <c r="AK68" s="39">
        <f t="shared" si="218"/>
        <v>19.459057239404451</v>
      </c>
      <c r="AL68" s="36">
        <f>+'OCT-DEC 2024'!AL68+'JUL-SEP 2024'!AL68+'JAN-MAR 2025'!AL68+'APR-JUN 2025'!AL68</f>
        <v>1730418.46927399</v>
      </c>
      <c r="AM68" s="39">
        <f t="shared" si="219"/>
        <v>15.579109858147255</v>
      </c>
      <c r="AN68" s="36">
        <f t="shared" si="220"/>
        <v>5448032.4367477316</v>
      </c>
      <c r="AO68" s="40">
        <f t="shared" si="221"/>
        <v>18.032617516649726</v>
      </c>
      <c r="AP68" s="36">
        <f>+'OCT-DEC 2024'!AP68+'JUL-SEP 2024'!AP68+'JAN-MAR 2025'!AP68+'APR-JUN 2025'!AP68</f>
        <v>474555.44977058354</v>
      </c>
      <c r="AQ68" s="39">
        <f t="shared" si="222"/>
        <v>0.72763039433202059</v>
      </c>
      <c r="AR68" s="36">
        <f>+'OCT-DEC 2024'!AR68+'JUL-SEP 2024'!AR68+'JAN-MAR 2025'!AR68+'APR-JUN 2025'!AR68</f>
        <v>1252964.055030517</v>
      </c>
      <c r="AS68" s="39">
        <f t="shared" si="223"/>
        <v>2.2311408081315522</v>
      </c>
      <c r="AT68" s="36">
        <f t="shared" si="224"/>
        <v>1727519.5048011006</v>
      </c>
      <c r="AU68" s="40">
        <f t="shared" si="225"/>
        <v>1.4232640739257676</v>
      </c>
      <c r="AV68" s="116">
        <f t="shared" si="226"/>
        <v>4192169.4172443254</v>
      </c>
      <c r="AW68" s="117">
        <f t="shared" si="227"/>
        <v>2983382.5243045073</v>
      </c>
      <c r="AX68" s="118">
        <f t="shared" si="228"/>
        <v>7175551.9415488327</v>
      </c>
      <c r="AY68" s="32"/>
      <c r="AZ68" s="35">
        <f>+'OCT-DEC 2024'!AZ68+'JUL-SEP 2024'!AZ68+'JAN-MAR 2025'!AZ68+'APR-JUN 2025'!AZ68</f>
        <v>13054110.088475559</v>
      </c>
      <c r="BA68" s="39">
        <f t="shared" si="229"/>
        <v>17.433195466616475</v>
      </c>
      <c r="BB68" s="36">
        <f>+'OCT-DEC 2024'!BB68+'JUL-SEP 2024'!BB68+'JAN-MAR 2025'!BB68+'APR-JUN 2025'!BB68</f>
        <v>4343522.1430099923</v>
      </c>
      <c r="BC68" s="39">
        <f t="shared" si="230"/>
        <v>18.131298571736444</v>
      </c>
      <c r="BD68" s="36">
        <f t="shared" si="231"/>
        <v>17397632.231485553</v>
      </c>
      <c r="BE68" s="40">
        <f t="shared" si="232"/>
        <v>17.602400961875045</v>
      </c>
      <c r="BF68" s="38">
        <f>+'OCT-DEC 2024'!BF68+'JUL-SEP 2024'!BF68+'JAN-MAR 2025'!BF68+'APR-JUN 2025'!BF68</f>
        <v>8261797.0555220442</v>
      </c>
      <c r="BG68" s="39">
        <f t="shared" si="233"/>
        <v>1.9734843784383718</v>
      </c>
      <c r="BH68" s="36">
        <f>+'OCT-DEC 2024'!BH68+'JUL-SEP 2024'!BH68+'JAN-MAR 2025'!BH68+'APR-JUN 2025'!BH68</f>
        <v>7186440.7823138367</v>
      </c>
      <c r="BI68" s="39">
        <f t="shared" si="234"/>
        <v>3.6166309165152728</v>
      </c>
      <c r="BJ68" s="36">
        <f t="shared" si="235"/>
        <v>15448237.837835882</v>
      </c>
      <c r="BK68" s="40">
        <f t="shared" si="236"/>
        <v>2.5023650189133768</v>
      </c>
      <c r="BL68" s="116">
        <f t="shared" si="237"/>
        <v>21315907.143997602</v>
      </c>
      <c r="BM68" s="117">
        <f t="shared" si="238"/>
        <v>11529962.925323829</v>
      </c>
      <c r="BN68" s="118">
        <f t="shared" si="239"/>
        <v>32845870.069321431</v>
      </c>
      <c r="BO68" s="32"/>
      <c r="BP68" s="35">
        <f>+'OCT-DEC 2024'!BP68+'JUL-SEP 2024'!BP68+'JAN-MAR 2025'!BP68+'APR-JUN 2025'!BP68</f>
        <v>4960540.0500000007</v>
      </c>
      <c r="BQ68" s="39">
        <f t="shared" si="240"/>
        <v>9.9176882506182906</v>
      </c>
      <c r="BR68" s="36">
        <f>+'OCT-DEC 2024'!BR68+'JUL-SEP 2024'!BR68+'JAN-MAR 2025'!BR68+'APR-JUN 2025'!BR68</f>
        <v>355518.29000000004</v>
      </c>
      <c r="BS68" s="39">
        <f t="shared" si="241"/>
        <v>3.8735499722164723</v>
      </c>
      <c r="BT68" s="36">
        <f t="shared" si="242"/>
        <v>5316058.3400000008</v>
      </c>
      <c r="BU68" s="40">
        <f t="shared" si="243"/>
        <v>8.9805564302511023</v>
      </c>
      <c r="BV68" s="38">
        <f>+'OCT-DEC 2024'!BV68+'JUL-SEP 2024'!BV68+'JAN-MAR 2025'!BV68+'APR-JUN 2025'!BV68</f>
        <v>-403337.77000000019</v>
      </c>
      <c r="BW68" s="39">
        <f t="shared" si="244"/>
        <v>-0.31871811141841183</v>
      </c>
      <c r="BX68" s="36">
        <f>+'OCT-DEC 2024'!BX68+'JUL-SEP 2024'!BX68+'JAN-MAR 2025'!BX68+'APR-JUN 2025'!BX68</f>
        <v>604315.81999999995</v>
      </c>
      <c r="BY68" s="39">
        <f t="shared" si="245"/>
        <v>0.69764623577585849</v>
      </c>
      <c r="BZ68" s="36">
        <f t="shared" si="246"/>
        <v>200978.04999999976</v>
      </c>
      <c r="CA68" s="40">
        <f t="shared" si="247"/>
        <v>9.427971577894094E-2</v>
      </c>
      <c r="CB68" s="116">
        <f t="shared" si="248"/>
        <v>4557202.28</v>
      </c>
      <c r="CC68" s="117">
        <f t="shared" si="249"/>
        <v>959834.11</v>
      </c>
      <c r="CD68" s="118">
        <f t="shared" si="250"/>
        <v>5517036.3900000006</v>
      </c>
      <c r="CE68" s="32"/>
      <c r="CF68" s="38">
        <f t="shared" si="251"/>
        <v>32173992.974279109</v>
      </c>
      <c r="CG68" s="39">
        <f t="shared" si="252"/>
        <v>12.723946609553096</v>
      </c>
      <c r="CH68" s="36">
        <f t="shared" si="253"/>
        <v>7882369.4355541291</v>
      </c>
      <c r="CI68" s="39">
        <f t="shared" si="254"/>
        <v>9.9938963156155936</v>
      </c>
      <c r="CJ68" s="36">
        <f t="shared" si="255"/>
        <v>40056362.409833238</v>
      </c>
      <c r="CK68" s="40">
        <f t="shared" si="256"/>
        <v>12.07485923306051</v>
      </c>
      <c r="CL68" s="38">
        <f t="shared" si="257"/>
        <v>13370197.682895195</v>
      </c>
      <c r="CM68" s="39">
        <f t="shared" si="258"/>
        <v>1.1956836522365746</v>
      </c>
      <c r="CN68" s="36">
        <f t="shared" si="259"/>
        <v>11969411.774844892</v>
      </c>
      <c r="CO68" s="39">
        <f t="shared" si="260"/>
        <v>1.9038791020568291</v>
      </c>
      <c r="CP68" s="36">
        <f t="shared" si="261"/>
        <v>25339609.457740087</v>
      </c>
      <c r="CQ68" s="40">
        <f t="shared" si="262"/>
        <v>1.4505548867513498</v>
      </c>
      <c r="CR68" s="152"/>
      <c r="CS68" s="161" t="s">
        <v>67</v>
      </c>
      <c r="CT68" s="38">
        <f t="shared" ref="CT68:CT73" si="265">+CJ68</f>
        <v>40056362.409833238</v>
      </c>
      <c r="CU68" s="36">
        <f t="shared" si="263"/>
        <v>25339609.457740087</v>
      </c>
      <c r="CV68" s="37">
        <f t="shared" si="264"/>
        <v>65395971.867573321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f>+'JUL-SEP 2024'!D69+'OCT-DEC 2024'!D69+'JAN-MAR 2025'!D69+'APR-JUN 2025'!D69</f>
        <v>843898.03228723689</v>
      </c>
      <c r="E69" s="39">
        <f t="shared" si="196"/>
        <v>1.9032914136779864</v>
      </c>
      <c r="F69" s="36">
        <f>+'JUL-SEP 2024'!F69+'OCT-DEC 2024'!F69+'JAN-MAR 2025'!F69+'APR-JUN 2025'!F69</f>
        <v>128176.20787919167</v>
      </c>
      <c r="G69" s="39">
        <f t="shared" si="197"/>
        <v>1.0964790490786127</v>
      </c>
      <c r="H69" s="36">
        <f t="shared" si="198"/>
        <v>972074.2401664285</v>
      </c>
      <c r="I69" s="202">
        <f t="shared" si="199"/>
        <v>1.7349584145274772</v>
      </c>
      <c r="J69" s="38">
        <f>+'JUL-SEP 2024'!J69+'OCT-DEC 2024'!J69+'JAN-MAR 2025'!J69+'APR-JUN 2025'!J69</f>
        <v>322205.74335342261</v>
      </c>
      <c r="K69" s="39">
        <f t="shared" si="200"/>
        <v>0.2278033964913789</v>
      </c>
      <c r="L69" s="36">
        <f>+'JUL-SEP 2024'!L69+'OCT-DEC 2024'!L69+'JAN-MAR 2025'!L69+'APR-JUN 2025'!L69</f>
        <v>324264.74742353265</v>
      </c>
      <c r="M69" s="39">
        <f t="shared" si="201"/>
        <v>0.28319768476097423</v>
      </c>
      <c r="N69" s="36">
        <f t="shared" si="202"/>
        <v>646470.49077695527</v>
      </c>
      <c r="O69" s="40">
        <f t="shared" si="203"/>
        <v>0.25258528288665349</v>
      </c>
      <c r="P69" s="116">
        <f t="shared" si="204"/>
        <v>1166103.7756406595</v>
      </c>
      <c r="Q69" s="117">
        <f t="shared" si="205"/>
        <v>452440.95530272432</v>
      </c>
      <c r="R69" s="118">
        <f t="shared" si="206"/>
        <v>1618544.7309433839</v>
      </c>
      <c r="S69" s="32"/>
      <c r="T69" s="38">
        <f>+'JUL-SEP 2024'!T69+'OCT-DEC 2024'!T69+'JAN-MAR 2025'!T69+'APR-JUN 2025'!T69</f>
        <v>8749138.4627179503</v>
      </c>
      <c r="U69" s="39">
        <f t="shared" si="207"/>
        <v>13.560308961717338</v>
      </c>
      <c r="V69" s="36">
        <f>+'JUL-SEP 2024'!V69+'OCT-DEC 2024'!V69+'JAN-MAR 2025'!V69+'APR-JUN 2025'!V69</f>
        <v>1815195.9045739379</v>
      </c>
      <c r="W69" s="39">
        <f t="shared" si="208"/>
        <v>7.9125567422700174</v>
      </c>
      <c r="X69" s="36">
        <f t="shared" si="209"/>
        <v>10564334.367291888</v>
      </c>
      <c r="Y69" s="40">
        <f t="shared" si="210"/>
        <v>12.078922544007538</v>
      </c>
      <c r="Z69" s="243">
        <f>+'OCT-DEC 2024'!Z69+'JUL-SEP 2024'!Z69+'JAN-MAR 2025'!Z69+'APR-JUN 2025'!Z69</f>
        <v>4749189.8579187067</v>
      </c>
      <c r="AA69" s="39">
        <f t="shared" si="211"/>
        <v>1.2963333596971649</v>
      </c>
      <c r="AB69" s="36">
        <f>+'OCT-DEC 2024'!AB69+'JUL-SEP 2024'!AB69+'JAN-MAR 2025'!AB69+'APR-JUN 2025'!AB69</f>
        <v>2491349.3190844804</v>
      </c>
      <c r="AC69" s="39">
        <f t="shared" si="212"/>
        <v>1.4425979329818623</v>
      </c>
      <c r="AD69" s="36">
        <f t="shared" si="213"/>
        <v>7240539.1770031871</v>
      </c>
      <c r="AE69" s="40">
        <f t="shared" si="214"/>
        <v>1.3431926679391146</v>
      </c>
      <c r="AF69" s="116">
        <f t="shared" si="215"/>
        <v>13498328.320636656</v>
      </c>
      <c r="AG69" s="117">
        <f t="shared" si="216"/>
        <v>4306545.2236584183</v>
      </c>
      <c r="AH69" s="118">
        <f t="shared" si="217"/>
        <v>17804873.544295073</v>
      </c>
      <c r="AI69" s="32"/>
      <c r="AJ69" s="35">
        <f>+'OCT-DEC 2024'!AJ69+'JUL-SEP 2024'!AJ69+'JAN-MAR 2025'!AJ69+'APR-JUN 2025'!AJ69</f>
        <v>607581.24693655898</v>
      </c>
      <c r="AK69" s="39">
        <f t="shared" si="218"/>
        <v>3.1802544226401688</v>
      </c>
      <c r="AL69" s="36">
        <f>+'OCT-DEC 2024'!AL69+'JUL-SEP 2024'!AL69+'JAN-MAR 2025'!AL69+'APR-JUN 2025'!AL69</f>
        <v>282830.13708166033</v>
      </c>
      <c r="AM69" s="39">
        <f t="shared" si="219"/>
        <v>2.5463446299430132</v>
      </c>
      <c r="AN69" s="36">
        <f t="shared" si="220"/>
        <v>890411.38401821931</v>
      </c>
      <c r="AO69" s="40">
        <f t="shared" si="221"/>
        <v>2.9472012340029967</v>
      </c>
      <c r="AP69" s="36">
        <f>+'OCT-DEC 2024'!AP69+'JUL-SEP 2024'!AP69+'JAN-MAR 2025'!AP69+'APR-JUN 2025'!AP69</f>
        <v>172084.16488033102</v>
      </c>
      <c r="AQ69" s="39">
        <f t="shared" si="222"/>
        <v>0.26385466400334107</v>
      </c>
      <c r="AR69" s="36">
        <f>+'OCT-DEC 2024'!AR69+'JUL-SEP 2024'!AR69+'JAN-MAR 2025'!AR69+'APR-JUN 2025'!AR69</f>
        <v>454565.27076399047</v>
      </c>
      <c r="AS69" s="39">
        <f t="shared" si="223"/>
        <v>0.80943992087323346</v>
      </c>
      <c r="AT69" s="36">
        <f t="shared" si="224"/>
        <v>626649.43564432149</v>
      </c>
      <c r="AU69" s="40">
        <f t="shared" si="225"/>
        <v>0.51628223369964688</v>
      </c>
      <c r="AV69" s="116">
        <f t="shared" si="226"/>
        <v>779665.41181689</v>
      </c>
      <c r="AW69" s="117">
        <f t="shared" si="227"/>
        <v>737395.4078456508</v>
      </c>
      <c r="AX69" s="118">
        <f t="shared" si="228"/>
        <v>1517060.8196625407</v>
      </c>
      <c r="AY69" s="32"/>
      <c r="AZ69" s="35">
        <f>+'OCT-DEC 2024'!AZ69+'JUL-SEP 2024'!AZ69+'JAN-MAR 2025'!AZ69+'APR-JUN 2025'!AZ69</f>
        <v>13473338.380206857</v>
      </c>
      <c r="BA69" s="39">
        <f t="shared" si="229"/>
        <v>17.993056591224235</v>
      </c>
      <c r="BB69" s="36">
        <f>+'OCT-DEC 2024'!BB69+'JUL-SEP 2024'!BB69+'JAN-MAR 2025'!BB69+'APR-JUN 2025'!BB69</f>
        <v>4483165.5093786968</v>
      </c>
      <c r="BC69" s="39">
        <f t="shared" si="230"/>
        <v>18.714216186941414</v>
      </c>
      <c r="BD69" s="36">
        <f t="shared" si="231"/>
        <v>17956503.889585555</v>
      </c>
      <c r="BE69" s="40">
        <f t="shared" si="232"/>
        <v>18.167850494386755</v>
      </c>
      <c r="BF69" s="38">
        <f>+'OCT-DEC 2024'!BF69+'JUL-SEP 2024'!BF69+'JAN-MAR 2025'!BF69+'APR-JUN 2025'!BF69</f>
        <v>8810431.1153455749</v>
      </c>
      <c r="BG69" s="39">
        <f t="shared" si="233"/>
        <v>2.1045358602485296</v>
      </c>
      <c r="BH69" s="36">
        <f>+'OCT-DEC 2024'!BH69+'JUL-SEP 2024'!BH69+'JAN-MAR 2025'!BH69+'APR-JUN 2025'!BH69</f>
        <v>7661271.6306903064</v>
      </c>
      <c r="BI69" s="39">
        <f t="shared" si="234"/>
        <v>3.8555931480805619</v>
      </c>
      <c r="BJ69" s="36">
        <f t="shared" si="235"/>
        <v>16471702.746035881</v>
      </c>
      <c r="BK69" s="40">
        <f t="shared" si="236"/>
        <v>2.6681498036408917</v>
      </c>
      <c r="BL69" s="116">
        <f t="shared" si="237"/>
        <v>22283769.495552432</v>
      </c>
      <c r="BM69" s="117">
        <f t="shared" si="238"/>
        <v>12144437.140069004</v>
      </c>
      <c r="BN69" s="118">
        <f t="shared" si="239"/>
        <v>34428206.635621436</v>
      </c>
      <c r="BO69" s="32"/>
      <c r="BP69" s="35">
        <f>+'OCT-DEC 2024'!BP69+'JUL-SEP 2024'!BP69+'JAN-MAR 2025'!BP69+'APR-JUN 2025'!BP69</f>
        <v>3335317.8699999996</v>
      </c>
      <c r="BQ69" s="39">
        <f t="shared" si="240"/>
        <v>6.6683551625344126</v>
      </c>
      <c r="BR69" s="36">
        <f>+'OCT-DEC 2024'!BR69+'JUL-SEP 2024'!BR69+'JAN-MAR 2025'!BR69+'APR-JUN 2025'!BR69</f>
        <v>496557.62</v>
      </c>
      <c r="BS69" s="39">
        <f t="shared" si="241"/>
        <v>5.4102441681829569</v>
      </c>
      <c r="BT69" s="36">
        <f t="shared" si="242"/>
        <v>3831875.4899999998</v>
      </c>
      <c r="BU69" s="40">
        <f t="shared" si="243"/>
        <v>6.4732875131767438</v>
      </c>
      <c r="BV69" s="38">
        <f>+'OCT-DEC 2024'!BV69+'JUL-SEP 2024'!BV69+'JAN-MAR 2025'!BV69+'APR-JUN 2025'!BV69</f>
        <v>1107039.6099999999</v>
      </c>
      <c r="BW69" s="39">
        <f t="shared" si="244"/>
        <v>0.87478436191228748</v>
      </c>
      <c r="BX69" s="36">
        <f>+'OCT-DEC 2024'!BX69+'JUL-SEP 2024'!BX69+'JAN-MAR 2025'!BX69+'APR-JUN 2025'!BX69</f>
        <v>2035216.46</v>
      </c>
      <c r="BY69" s="39">
        <f t="shared" si="245"/>
        <v>2.349534887748046</v>
      </c>
      <c r="BZ69" s="36">
        <f t="shared" si="246"/>
        <v>3142256.07</v>
      </c>
      <c r="CA69" s="40">
        <f t="shared" si="247"/>
        <v>1.4740465895865358</v>
      </c>
      <c r="CB69" s="116">
        <f t="shared" si="248"/>
        <v>4442357.4799999995</v>
      </c>
      <c r="CC69" s="117">
        <f t="shared" si="249"/>
        <v>2531774.08</v>
      </c>
      <c r="CD69" s="118">
        <f t="shared" si="250"/>
        <v>6974131.5599999996</v>
      </c>
      <c r="CE69" s="32"/>
      <c r="CF69" s="38">
        <f t="shared" si="251"/>
        <v>27009273.992148604</v>
      </c>
      <c r="CG69" s="39">
        <f t="shared" si="252"/>
        <v>10.681439525197446</v>
      </c>
      <c r="CH69" s="36">
        <f t="shared" si="253"/>
        <v>7205925.3789134873</v>
      </c>
      <c r="CI69" s="39">
        <f t="shared" si="254"/>
        <v>9.13624661768492</v>
      </c>
      <c r="CJ69" s="36">
        <f t="shared" si="255"/>
        <v>34215199.371062092</v>
      </c>
      <c r="CK69" s="40">
        <f t="shared" si="256"/>
        <v>10.314059769322803</v>
      </c>
      <c r="CL69" s="38">
        <f t="shared" si="257"/>
        <v>15160950.491498034</v>
      </c>
      <c r="CM69" s="39">
        <f t="shared" si="258"/>
        <v>1.355828917791055</v>
      </c>
      <c r="CN69" s="36">
        <f t="shared" si="259"/>
        <v>12966667.427962311</v>
      </c>
      <c r="CO69" s="39">
        <f t="shared" si="260"/>
        <v>2.0625046246049403</v>
      </c>
      <c r="CP69" s="36">
        <f t="shared" si="261"/>
        <v>28127617.919460345</v>
      </c>
      <c r="CQ69" s="40">
        <f t="shared" si="262"/>
        <v>1.6101532146260176</v>
      </c>
      <c r="CR69" s="152"/>
      <c r="CS69" s="161" t="s">
        <v>68</v>
      </c>
      <c r="CT69" s="38">
        <f t="shared" si="265"/>
        <v>34215199.371062092</v>
      </c>
      <c r="CU69" s="36">
        <f t="shared" si="263"/>
        <v>28127617.919460345</v>
      </c>
      <c r="CV69" s="37">
        <f t="shared" si="264"/>
        <v>62342817.290522441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f>+'JUL-SEP 2024'!D70+'OCT-DEC 2024'!D70+'JAN-MAR 2025'!D70+'APR-JUN 2025'!D70</f>
        <v>1972439.1123308139</v>
      </c>
      <c r="E70" s="39">
        <f t="shared" si="196"/>
        <v>4.4485545443529109</v>
      </c>
      <c r="F70" s="36">
        <f>+'JUL-SEP 2024'!F70+'OCT-DEC 2024'!F70+'JAN-MAR 2025'!F70+'APR-JUN 2025'!F70</f>
        <v>320912.55213224853</v>
      </c>
      <c r="G70" s="39">
        <f t="shared" si="197"/>
        <v>2.7452356082417881</v>
      </c>
      <c r="H70" s="36">
        <f t="shared" si="198"/>
        <v>2293351.6644630623</v>
      </c>
      <c r="I70" s="202">
        <f t="shared" si="199"/>
        <v>4.093174783697143</v>
      </c>
      <c r="J70" s="38">
        <f>+'JUL-SEP 2024'!J70+'OCT-DEC 2024'!J70+'JAN-MAR 2025'!J70+'APR-JUN 2025'!J70</f>
        <v>842237.264461171</v>
      </c>
      <c r="K70" s="39">
        <f t="shared" si="200"/>
        <v>0.59547203441811158</v>
      </c>
      <c r="L70" s="36">
        <f>+'JUL-SEP 2024'!L70+'OCT-DEC 2024'!L70+'JAN-MAR 2025'!L70+'APR-JUN 2025'!L70</f>
        <v>808425.02749567304</v>
      </c>
      <c r="M70" s="39">
        <f t="shared" si="201"/>
        <v>0.70604065939542382</v>
      </c>
      <c r="N70" s="36">
        <f t="shared" si="202"/>
        <v>1650662.291956844</v>
      </c>
      <c r="O70" s="40">
        <f t="shared" si="203"/>
        <v>0.64493740690803036</v>
      </c>
      <c r="P70" s="116">
        <f t="shared" si="204"/>
        <v>2814676.3767919848</v>
      </c>
      <c r="Q70" s="117">
        <f t="shared" si="205"/>
        <v>1129337.5796279216</v>
      </c>
      <c r="R70" s="118">
        <f t="shared" si="206"/>
        <v>3944013.9564199066</v>
      </c>
      <c r="S70" s="32"/>
      <c r="T70" s="38">
        <f>+'JUL-SEP 2024'!T70+'OCT-DEC 2024'!T70+'JAN-MAR 2025'!T70+'APR-JUN 2025'!T70</f>
        <v>6392572.9673225759</v>
      </c>
      <c r="U70" s="39">
        <f t="shared" si="207"/>
        <v>9.9078629132001694</v>
      </c>
      <c r="V70" s="36">
        <f>+'JUL-SEP 2024'!V70+'OCT-DEC 2024'!V70+'JAN-MAR 2025'!V70+'APR-JUN 2025'!V70</f>
        <v>1134908.6184878265</v>
      </c>
      <c r="W70" s="39">
        <f t="shared" si="208"/>
        <v>4.9471403160663208</v>
      </c>
      <c r="X70" s="36">
        <f t="shared" si="209"/>
        <v>7527481.5858104024</v>
      </c>
      <c r="Y70" s="40">
        <f t="shared" si="210"/>
        <v>8.6066820554217962</v>
      </c>
      <c r="Z70" s="243">
        <f>+'OCT-DEC 2024'!Z70+'JUL-SEP 2024'!Z70+'JAN-MAR 2025'!Z70+'APR-JUN 2025'!Z70</f>
        <v>4428363.1150428224</v>
      </c>
      <c r="AA70" s="39">
        <f t="shared" si="211"/>
        <v>1.2087608637735638</v>
      </c>
      <c r="AB70" s="36">
        <f>+'OCT-DEC 2024'!AB70+'JUL-SEP 2024'!AB70+'JAN-MAR 2025'!AB70+'APR-JUN 2025'!AB70</f>
        <v>2281865.8397134552</v>
      </c>
      <c r="AC70" s="39">
        <f t="shared" si="212"/>
        <v>1.321298028540705</v>
      </c>
      <c r="AD70" s="36">
        <f t="shared" si="213"/>
        <v>6710228.9547562776</v>
      </c>
      <c r="AE70" s="40">
        <f t="shared" si="214"/>
        <v>1.2448148006502271</v>
      </c>
      <c r="AF70" s="116">
        <f t="shared" si="215"/>
        <v>10820936.082365397</v>
      </c>
      <c r="AG70" s="117">
        <f t="shared" si="216"/>
        <v>3416774.4582012817</v>
      </c>
      <c r="AH70" s="118">
        <f t="shared" si="217"/>
        <v>14237710.540566679</v>
      </c>
      <c r="AI70" s="32"/>
      <c r="AJ70" s="35">
        <f>+'OCT-DEC 2024'!AJ70+'JUL-SEP 2024'!AJ70+'JAN-MAR 2025'!AJ70+'APR-JUN 2025'!AJ70</f>
        <v>619466.20125919173</v>
      </c>
      <c r="AK70" s="39">
        <f t="shared" si="218"/>
        <v>3.2424636806414711</v>
      </c>
      <c r="AL70" s="36">
        <f>+'OCT-DEC 2024'!AL70+'JUL-SEP 2024'!AL70+'JAN-MAR 2025'!AL70+'APR-JUN 2025'!AL70</f>
        <v>288828.64257717936</v>
      </c>
      <c r="AM70" s="39">
        <f t="shared" si="219"/>
        <v>2.600349703142792</v>
      </c>
      <c r="AN70" s="36">
        <f t="shared" si="220"/>
        <v>908294.84383637109</v>
      </c>
      <c r="AO70" s="40">
        <f t="shared" si="221"/>
        <v>3.0063942719518706</v>
      </c>
      <c r="AP70" s="36">
        <f>+'OCT-DEC 2024'!AP70+'JUL-SEP 2024'!AP70+'JAN-MAR 2025'!AP70+'APR-JUN 2025'!AP70</f>
        <v>177041.71528935572</v>
      </c>
      <c r="AQ70" s="39">
        <f t="shared" si="222"/>
        <v>0.27145601883086101</v>
      </c>
      <c r="AR70" s="36">
        <f>+'OCT-DEC 2024'!AR70+'JUL-SEP 2024'!AR70+'JAN-MAR 2025'!AR70+'APR-JUN 2025'!AR70</f>
        <v>466867.31004928867</v>
      </c>
      <c r="AS70" s="39">
        <f t="shared" si="223"/>
        <v>0.83134604161346326</v>
      </c>
      <c r="AT70" s="36">
        <f t="shared" si="224"/>
        <v>643909.02533864439</v>
      </c>
      <c r="AU70" s="40">
        <f t="shared" si="225"/>
        <v>0.53050201754252602</v>
      </c>
      <c r="AV70" s="116">
        <f t="shared" si="226"/>
        <v>796507.91654854745</v>
      </c>
      <c r="AW70" s="117">
        <f t="shared" si="227"/>
        <v>755695.95262646803</v>
      </c>
      <c r="AX70" s="118">
        <f t="shared" si="228"/>
        <v>1552203.8691750155</v>
      </c>
      <c r="AY70" s="32"/>
      <c r="AZ70" s="35">
        <f>+'OCT-DEC 2024'!AZ70+'JUL-SEP 2024'!AZ70+'JAN-MAR 2025'!AZ70+'APR-JUN 2025'!AZ70</f>
        <v>13190350.983013242</v>
      </c>
      <c r="BA70" s="39">
        <f t="shared" si="229"/>
        <v>17.615139247458259</v>
      </c>
      <c r="BB70" s="36">
        <f>+'OCT-DEC 2024'!BB70+'JUL-SEP 2024'!BB70+'JAN-MAR 2025'!BB70+'APR-JUN 2025'!BB70</f>
        <v>4388845.7117723096</v>
      </c>
      <c r="BC70" s="39">
        <f t="shared" si="230"/>
        <v>18.320494144018419</v>
      </c>
      <c r="BD70" s="36">
        <f t="shared" si="231"/>
        <v>17579196.69478555</v>
      </c>
      <c r="BE70" s="40">
        <f t="shared" si="232"/>
        <v>17.786102424287286</v>
      </c>
      <c r="BF70" s="38">
        <f>+'OCT-DEC 2024'!BF70+'JUL-SEP 2024'!BF70+'JAN-MAR 2025'!BF70+'APR-JUN 2025'!BF70</f>
        <v>8440823.2914892603</v>
      </c>
      <c r="BG70" s="39">
        <f t="shared" si="233"/>
        <v>2.0162481352382051</v>
      </c>
      <c r="BH70" s="36">
        <f>+'OCT-DEC 2024'!BH70+'JUL-SEP 2024'!BH70+'JAN-MAR 2025'!BH70+'APR-JUN 2025'!BH70</f>
        <v>7341167.5223466214</v>
      </c>
      <c r="BI70" s="39">
        <f t="shared" si="234"/>
        <v>3.6944983238403797</v>
      </c>
      <c r="BJ70" s="36">
        <f t="shared" si="235"/>
        <v>15781990.813835882</v>
      </c>
      <c r="BK70" s="40">
        <f t="shared" si="236"/>
        <v>2.5564276104443753</v>
      </c>
      <c r="BL70" s="116">
        <f t="shared" si="237"/>
        <v>21631174.274502501</v>
      </c>
      <c r="BM70" s="117">
        <f t="shared" si="238"/>
        <v>11730013.234118931</v>
      </c>
      <c r="BN70" s="118">
        <f t="shared" si="239"/>
        <v>33361187.508621432</v>
      </c>
      <c r="BO70" s="32"/>
      <c r="BP70" s="35">
        <f>+'OCT-DEC 2024'!BP70+'JUL-SEP 2024'!BP70+'JAN-MAR 2025'!BP70+'APR-JUN 2025'!BP70</f>
        <v>3382953.8400000003</v>
      </c>
      <c r="BQ70" s="39">
        <f t="shared" si="240"/>
        <v>6.7635945306705114</v>
      </c>
      <c r="BR70" s="36">
        <f>+'OCT-DEC 2024'!BR70+'JUL-SEP 2024'!BR70+'JAN-MAR 2025'!BR70+'APR-JUN 2025'!BR70</f>
        <v>241233.06000000003</v>
      </c>
      <c r="BS70" s="39">
        <f t="shared" si="241"/>
        <v>2.6283551061766599</v>
      </c>
      <c r="BT70" s="36">
        <f t="shared" si="242"/>
        <v>3624186.9000000004</v>
      </c>
      <c r="BU70" s="40">
        <f t="shared" si="243"/>
        <v>6.1224337446279433</v>
      </c>
      <c r="BV70" s="38">
        <f>+'OCT-DEC 2024'!BV70+'JUL-SEP 2024'!BV70+'JAN-MAR 2025'!BV70+'APR-JUN 2025'!BV70</f>
        <v>-113301.23999999982</v>
      </c>
      <c r="BW70" s="39">
        <f t="shared" si="244"/>
        <v>-8.9530809956538768E-2</v>
      </c>
      <c r="BX70" s="36">
        <f>+'OCT-DEC 2024'!BX70+'JUL-SEP 2024'!BX70+'JAN-MAR 2025'!BX70+'APR-JUN 2025'!BX70</f>
        <v>473624.44999999995</v>
      </c>
      <c r="BY70" s="39">
        <f t="shared" si="245"/>
        <v>0.54677091642894826</v>
      </c>
      <c r="BZ70" s="36">
        <f t="shared" si="246"/>
        <v>360323.21000000014</v>
      </c>
      <c r="CA70" s="40">
        <f t="shared" si="247"/>
        <v>0.16902925382824494</v>
      </c>
      <c r="CB70" s="116">
        <f t="shared" si="248"/>
        <v>3269652.6000000006</v>
      </c>
      <c r="CC70" s="117">
        <f t="shared" si="249"/>
        <v>714857.51</v>
      </c>
      <c r="CD70" s="118">
        <f t="shared" si="250"/>
        <v>3984510.1100000003</v>
      </c>
      <c r="CE70" s="32"/>
      <c r="CF70" s="38">
        <f t="shared" si="251"/>
        <v>25557783.103925824</v>
      </c>
      <c r="CG70" s="39">
        <f t="shared" si="252"/>
        <v>10.107414020164114</v>
      </c>
      <c r="CH70" s="36">
        <f t="shared" si="253"/>
        <v>6374728.5849695634</v>
      </c>
      <c r="CI70" s="39">
        <f t="shared" si="254"/>
        <v>8.0823890632446656</v>
      </c>
      <c r="CJ70" s="36">
        <f t="shared" si="255"/>
        <v>31932511.688895389</v>
      </c>
      <c r="CK70" s="40">
        <f t="shared" si="256"/>
        <v>9.6259510450908259</v>
      </c>
      <c r="CL70" s="38">
        <f t="shared" si="257"/>
        <v>13775164.14628261</v>
      </c>
      <c r="CM70" s="39">
        <f t="shared" si="258"/>
        <v>1.2318994054707888</v>
      </c>
      <c r="CN70" s="36">
        <f t="shared" si="259"/>
        <v>11371950.149605038</v>
      </c>
      <c r="CO70" s="39">
        <f t="shared" si="260"/>
        <v>1.8088456347509714</v>
      </c>
      <c r="CP70" s="36">
        <f t="shared" si="261"/>
        <v>25147114.295887649</v>
      </c>
      <c r="CQ70" s="40">
        <f t="shared" si="262"/>
        <v>1.4395355852042317</v>
      </c>
      <c r="CR70" s="152"/>
      <c r="CS70" s="161" t="s">
        <v>69</v>
      </c>
      <c r="CT70" s="38">
        <f t="shared" si="265"/>
        <v>31932511.688895389</v>
      </c>
      <c r="CU70" s="36">
        <f t="shared" si="263"/>
        <v>25147114.295887649</v>
      </c>
      <c r="CV70" s="37">
        <f t="shared" si="264"/>
        <v>57079625.984783038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f>+'JUL-SEP 2024'!D71+'OCT-DEC 2024'!D71+'JAN-MAR 2025'!D71+'APR-JUN 2025'!D71</f>
        <v>1785327.9701682953</v>
      </c>
      <c r="E71" s="39">
        <f t="shared" si="196"/>
        <v>4.0265521025221327</v>
      </c>
      <c r="F71" s="36">
        <f>+'JUL-SEP 2024'!F71+'OCT-DEC 2024'!F71+'JAN-MAR 2025'!F71+'APR-JUN 2025'!F71</f>
        <v>447383.19747562218</v>
      </c>
      <c r="G71" s="39">
        <f t="shared" si="197"/>
        <v>3.8271244801076336</v>
      </c>
      <c r="H71" s="36">
        <f t="shared" si="198"/>
        <v>2232711.1676439177</v>
      </c>
      <c r="I71" s="202">
        <f t="shared" si="199"/>
        <v>3.9849436055934118</v>
      </c>
      <c r="J71" s="38">
        <f>+'JUL-SEP 2024'!J71+'OCT-DEC 2024'!J71+'JAN-MAR 2025'!J71+'APR-JUN 2025'!J71</f>
        <v>1783375.7067926596</v>
      </c>
      <c r="K71" s="39">
        <f t="shared" si="200"/>
        <v>1.2608684097290033</v>
      </c>
      <c r="L71" s="36">
        <f>+'JUL-SEP 2024'!L71+'OCT-DEC 2024'!L71+'JAN-MAR 2025'!L71+'APR-JUN 2025'!L71</f>
        <v>1132937.7045634622</v>
      </c>
      <c r="M71" s="39">
        <f t="shared" si="201"/>
        <v>0.98945487432748491</v>
      </c>
      <c r="N71" s="36">
        <f t="shared" si="202"/>
        <v>2916313.4113561218</v>
      </c>
      <c r="O71" s="40">
        <f t="shared" si="203"/>
        <v>1.1394454325490238</v>
      </c>
      <c r="P71" s="116">
        <f t="shared" si="204"/>
        <v>3568703.6769609549</v>
      </c>
      <c r="Q71" s="117">
        <f t="shared" si="205"/>
        <v>1580320.9020390844</v>
      </c>
      <c r="R71" s="118">
        <f t="shared" si="206"/>
        <v>5149024.579000039</v>
      </c>
      <c r="S71" s="32"/>
      <c r="T71" s="38">
        <f>+'JUL-SEP 2024'!T71+'OCT-DEC 2024'!T71+'JAN-MAR 2025'!T71+'APR-JUN 2025'!T71</f>
        <v>3194929.7347680717</v>
      </c>
      <c r="U71" s="39">
        <f t="shared" si="207"/>
        <v>4.9518286285040523</v>
      </c>
      <c r="V71" s="36">
        <f>+'JUL-SEP 2024'!V71+'OCT-DEC 2024'!V71+'JAN-MAR 2025'!V71+'APR-JUN 2025'!V71</f>
        <v>1049798.9825647946</v>
      </c>
      <c r="W71" s="39">
        <f t="shared" si="208"/>
        <v>4.5761418900242568</v>
      </c>
      <c r="X71" s="36">
        <f t="shared" si="209"/>
        <v>4244728.717332866</v>
      </c>
      <c r="Y71" s="40">
        <f t="shared" si="210"/>
        <v>4.85328726017325</v>
      </c>
      <c r="Z71" s="243">
        <f>+'OCT-DEC 2024'!Z71+'JUL-SEP 2024'!Z71+'JAN-MAR 2025'!Z71+'APR-JUN 2025'!Z71</f>
        <v>4447219.5881016906</v>
      </c>
      <c r="AA71" s="39">
        <f t="shared" si="211"/>
        <v>1.2139079048066115</v>
      </c>
      <c r="AB71" s="36">
        <f>+'OCT-DEC 2024'!AB71+'JUL-SEP 2024'!AB71+'JAN-MAR 2025'!AB71+'APR-JUN 2025'!AB71</f>
        <v>2230668.4978095307</v>
      </c>
      <c r="AC71" s="39">
        <f t="shared" si="212"/>
        <v>1.2916525753563608</v>
      </c>
      <c r="AD71" s="36">
        <f t="shared" si="213"/>
        <v>6677888.0859112218</v>
      </c>
      <c r="AE71" s="40">
        <f t="shared" si="214"/>
        <v>1.2388152449755019</v>
      </c>
      <c r="AF71" s="116">
        <f t="shared" si="215"/>
        <v>7642149.3228697628</v>
      </c>
      <c r="AG71" s="117">
        <f t="shared" si="216"/>
        <v>3280467.4803743251</v>
      </c>
      <c r="AH71" s="118">
        <f t="shared" si="217"/>
        <v>10922616.803244088</v>
      </c>
      <c r="AI71" s="32"/>
      <c r="AJ71" s="35">
        <f>+'OCT-DEC 2024'!AJ71+'JUL-SEP 2024'!AJ71+'JAN-MAR 2025'!AJ71+'APR-JUN 2025'!AJ71</f>
        <v>1214909.5034351032</v>
      </c>
      <c r="AK71" s="39">
        <f t="shared" si="218"/>
        <v>6.3591846208026421</v>
      </c>
      <c r="AL71" s="36">
        <f>+'OCT-DEC 2024'!AL71+'JUL-SEP 2024'!AL71+'JAN-MAR 2025'!AL71+'APR-JUN 2025'!AL71</f>
        <v>563818.35607915837</v>
      </c>
      <c r="AM71" s="39">
        <f t="shared" si="219"/>
        <v>5.0761063091764731</v>
      </c>
      <c r="AN71" s="36">
        <f t="shared" si="220"/>
        <v>1778727.8595142616</v>
      </c>
      <c r="AO71" s="40">
        <f t="shared" si="221"/>
        <v>5.887468463014029</v>
      </c>
      <c r="AP71" s="36">
        <f>+'OCT-DEC 2024'!AP71+'JUL-SEP 2024'!AP71+'JAN-MAR 2025'!AP71+'APR-JUN 2025'!AP71</f>
        <v>351716.96073846635</v>
      </c>
      <c r="AQ71" s="39">
        <f t="shared" si="222"/>
        <v>0.539283556766887</v>
      </c>
      <c r="AR71" s="36">
        <f>+'OCT-DEC 2024'!AR71+'JUL-SEP 2024'!AR71+'JAN-MAR 2025'!AR71+'APR-JUN 2025'!AR71</f>
        <v>929384.48235905718</v>
      </c>
      <c r="AS71" s="39">
        <f t="shared" si="223"/>
        <v>1.6549458356050022</v>
      </c>
      <c r="AT71" s="36">
        <f t="shared" si="224"/>
        <v>1281101.4430975234</v>
      </c>
      <c r="AU71" s="40">
        <f t="shared" si="225"/>
        <v>1.0554703746891085</v>
      </c>
      <c r="AV71" s="116">
        <f t="shared" si="226"/>
        <v>1566626.4641735696</v>
      </c>
      <c r="AW71" s="117">
        <f t="shared" si="227"/>
        <v>1493202.8384382157</v>
      </c>
      <c r="AX71" s="118">
        <f t="shared" si="228"/>
        <v>3059829.302611785</v>
      </c>
      <c r="AY71" s="32"/>
      <c r="AZ71" s="35">
        <f>+'OCT-DEC 2024'!AZ71+'JUL-SEP 2024'!AZ71+'JAN-MAR 2025'!AZ71+'APR-JUN 2025'!AZ71</f>
        <v>644100.18164264015</v>
      </c>
      <c r="BA71" s="39">
        <f t="shared" si="229"/>
        <v>0.86016773955141346</v>
      </c>
      <c r="BB71" s="36">
        <f>+'OCT-DEC 2024'!BB71+'JUL-SEP 2024'!BB71+'JAN-MAR 2025'!BB71+'APR-JUN 2025'!BB71</f>
        <v>213673.75685735984</v>
      </c>
      <c r="BC71" s="39">
        <f t="shared" si="230"/>
        <v>0.89194495963606646</v>
      </c>
      <c r="BD71" s="36">
        <f t="shared" si="231"/>
        <v>857773.93849999993</v>
      </c>
      <c r="BE71" s="40">
        <f t="shared" si="232"/>
        <v>0.86786986868238203</v>
      </c>
      <c r="BF71" s="38">
        <f>+'OCT-DEC 2024'!BF71+'JUL-SEP 2024'!BF71+'JAN-MAR 2025'!BF71+'APR-JUN 2025'!BF71</f>
        <v>2700382.2407379625</v>
      </c>
      <c r="BG71" s="39">
        <f t="shared" si="233"/>
        <v>0.6450366829510602</v>
      </c>
      <c r="BH71" s="36">
        <f>+'OCT-DEC 2024'!BH71+'JUL-SEP 2024'!BH71+'JAN-MAR 2025'!BH71+'APR-JUN 2025'!BH71</f>
        <v>2332522.7627620376</v>
      </c>
      <c r="BI71" s="39">
        <f t="shared" si="234"/>
        <v>1.1738597996997178</v>
      </c>
      <c r="BJ71" s="36">
        <f t="shared" si="235"/>
        <v>5032905.0034999996</v>
      </c>
      <c r="BK71" s="40">
        <f t="shared" si="236"/>
        <v>0.81524932205709766</v>
      </c>
      <c r="BL71" s="116">
        <f t="shared" si="237"/>
        <v>3344482.4223806029</v>
      </c>
      <c r="BM71" s="117">
        <f t="shared" si="238"/>
        <v>2546196.5196193974</v>
      </c>
      <c r="BN71" s="118">
        <f t="shared" si="239"/>
        <v>5890678.9419999998</v>
      </c>
      <c r="BO71" s="32"/>
      <c r="BP71" s="35">
        <f>+'OCT-DEC 2024'!BP71+'JUL-SEP 2024'!BP71+'JAN-MAR 2025'!BP71+'APR-JUN 2025'!BP71</f>
        <v>112129.95999999996</v>
      </c>
      <c r="BQ71" s="39">
        <f t="shared" si="240"/>
        <v>0.22418324932872949</v>
      </c>
      <c r="BR71" s="36">
        <f>+'OCT-DEC 2024'!BR71+'JUL-SEP 2024'!BR71+'JAN-MAR 2025'!BR71+'APR-JUN 2025'!BR71</f>
        <v>231302.99999999994</v>
      </c>
      <c r="BS71" s="39">
        <f t="shared" si="241"/>
        <v>2.5201621250585626</v>
      </c>
      <c r="BT71" s="36">
        <f t="shared" si="242"/>
        <v>343432.9599999999</v>
      </c>
      <c r="BU71" s="40">
        <f t="shared" si="243"/>
        <v>0.58017028407708715</v>
      </c>
      <c r="BV71" s="38">
        <f>+'OCT-DEC 2024'!BV71+'JUL-SEP 2024'!BV71+'JAN-MAR 2025'!BV71+'APR-JUN 2025'!BV71</f>
        <v>1540881.0299999996</v>
      </c>
      <c r="BW71" s="39">
        <f t="shared" si="244"/>
        <v>1.2176065033583561</v>
      </c>
      <c r="BX71" s="36">
        <f>+'OCT-DEC 2024'!BX71+'JUL-SEP 2024'!BX71+'JAN-MAR 2025'!BX71+'APR-JUN 2025'!BX71</f>
        <v>1407799.34</v>
      </c>
      <c r="BY71" s="39">
        <f t="shared" si="245"/>
        <v>1.6252195917669972</v>
      </c>
      <c r="BZ71" s="36">
        <f t="shared" si="246"/>
        <v>2948680.3699999996</v>
      </c>
      <c r="CA71" s="40">
        <f t="shared" si="247"/>
        <v>1.3832393498023425</v>
      </c>
      <c r="CB71" s="116">
        <f t="shared" si="248"/>
        <v>1653010.9899999995</v>
      </c>
      <c r="CC71" s="117">
        <f t="shared" si="249"/>
        <v>1639102.34</v>
      </c>
      <c r="CD71" s="118">
        <f t="shared" si="250"/>
        <v>3292113.3299999996</v>
      </c>
      <c r="CE71" s="32"/>
      <c r="CF71" s="38">
        <f t="shared" si="251"/>
        <v>6951397.3500141101</v>
      </c>
      <c r="CG71" s="39">
        <f t="shared" si="252"/>
        <v>2.7490901988471701</v>
      </c>
      <c r="CH71" s="36">
        <f t="shared" si="253"/>
        <v>2505977.2929769349</v>
      </c>
      <c r="CI71" s="39">
        <f t="shared" si="254"/>
        <v>3.1772777766965836</v>
      </c>
      <c r="CJ71" s="36">
        <f t="shared" si="255"/>
        <v>9457374.6429910455</v>
      </c>
      <c r="CK71" s="40">
        <f t="shared" si="256"/>
        <v>2.8508946059565119</v>
      </c>
      <c r="CL71" s="38">
        <f t="shared" si="257"/>
        <v>10823575.526370779</v>
      </c>
      <c r="CM71" s="39">
        <f t="shared" si="258"/>
        <v>0.96794173299216613</v>
      </c>
      <c r="CN71" s="36">
        <f t="shared" si="259"/>
        <v>8033312.7874940876</v>
      </c>
      <c r="CO71" s="39">
        <f t="shared" si="260"/>
        <v>1.2777951518502322</v>
      </c>
      <c r="CP71" s="36">
        <f t="shared" si="261"/>
        <v>18856888.313864864</v>
      </c>
      <c r="CQ71" s="40">
        <f t="shared" si="262"/>
        <v>1.0794543435335398</v>
      </c>
      <c r="CR71" s="152"/>
      <c r="CS71" s="161" t="s">
        <v>70</v>
      </c>
      <c r="CT71" s="38">
        <f t="shared" si="265"/>
        <v>9457374.6429910455</v>
      </c>
      <c r="CU71" s="36">
        <f t="shared" si="263"/>
        <v>18856888.313864864</v>
      </c>
      <c r="CV71" s="37">
        <f t="shared" si="264"/>
        <v>28314262.956855908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f>+'JUL-SEP 2024'!D72+'OCT-DEC 2024'!D72+'JAN-MAR 2025'!D72+'APR-JUN 2025'!D72</f>
        <v>0</v>
      </c>
      <c r="E72" s="39">
        <f t="shared" si="196"/>
        <v>0</v>
      </c>
      <c r="F72" s="36">
        <f>+'JUL-SEP 2024'!F72+'OCT-DEC 2024'!F72+'JAN-MAR 2025'!F72+'APR-JUN 2025'!F72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2024'!J72+'OCT-DEC 2024'!J72+'JAN-MAR 2025'!J72+'APR-JUN 2025'!J72</f>
        <v>0</v>
      </c>
      <c r="K72" s="39">
        <f t="shared" si="200"/>
        <v>0</v>
      </c>
      <c r="L72" s="36">
        <f>+'JUL-SEP 2024'!L72+'OCT-DEC 2024'!L72+'JAN-MAR 2025'!L72+'APR-JUN 2025'!L72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2024'!T72+'OCT-DEC 2024'!T72+'JAN-MAR 2025'!T72+'APR-JUN 2025'!T72</f>
        <v>0</v>
      </c>
      <c r="U72" s="39">
        <f t="shared" si="207"/>
        <v>0</v>
      </c>
      <c r="V72" s="36">
        <f>+'JUL-SEP 2024'!V72+'OCT-DEC 2024'!V72+'JAN-MAR 2025'!V72+'APR-JUN 2025'!V72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3">
        <f>+'OCT-DEC 2024'!Z72+'JUL-SEP 2024'!Z72+'JAN-MAR 2025'!Z72+'APR-JUN 2025'!Z72</f>
        <v>1130998.2644554318</v>
      </c>
      <c r="AA72" s="39">
        <f t="shared" si="211"/>
        <v>0.3087159755318144</v>
      </c>
      <c r="AB72" s="36">
        <f>+'OCT-DEC 2024'!AB72+'JUL-SEP 2024'!AB72+'JAN-MAR 2025'!AB72+'APR-JUN 2025'!AB72</f>
        <v>584197.41590568423</v>
      </c>
      <c r="AC72" s="39">
        <f t="shared" si="212"/>
        <v>0.33827531859265048</v>
      </c>
      <c r="AD72" s="36">
        <f t="shared" si="213"/>
        <v>1715195.6803611161</v>
      </c>
      <c r="AE72" s="40">
        <f t="shared" si="214"/>
        <v>0.3181860087518284</v>
      </c>
      <c r="AF72" s="116">
        <f t="shared" si="215"/>
        <v>1130998.2644554318</v>
      </c>
      <c r="AG72" s="117">
        <f t="shared" si="216"/>
        <v>584197.41590568423</v>
      </c>
      <c r="AH72" s="118">
        <f t="shared" si="217"/>
        <v>1715195.6803611161</v>
      </c>
      <c r="AI72" s="32"/>
      <c r="AJ72" s="35">
        <f>+'OCT-DEC 2024'!AJ72+'JUL-SEP 2024'!AJ72+'JAN-MAR 2025'!AJ72+'APR-JUN 2025'!AJ72</f>
        <v>0</v>
      </c>
      <c r="AK72" s="39">
        <f t="shared" si="218"/>
        <v>0</v>
      </c>
      <c r="AL72" s="36">
        <f>+'OCT-DEC 2024'!AL72+'JUL-SEP 2024'!AL72+'JAN-MAR 2025'!AL72+'APR-JUN 2025'!AL72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2024'!AP72+'JUL-SEP 2024'!AP72+'JAN-MAR 2025'!AP72+'APR-JUN 2025'!AP72</f>
        <v>0</v>
      </c>
      <c r="AQ72" s="39">
        <f t="shared" si="222"/>
        <v>0</v>
      </c>
      <c r="AR72" s="36">
        <f>+'OCT-DEC 2024'!AR72+'JUL-SEP 2024'!AR72+'JAN-MAR 2025'!AR72+'APR-JUN 2025'!AR72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2024'!AZ72+'JUL-SEP 2024'!AZ72+'JAN-MAR 2025'!AZ72+'APR-JUN 2025'!AZ72</f>
        <v>0</v>
      </c>
      <c r="BA72" s="39">
        <f t="shared" si="229"/>
        <v>0</v>
      </c>
      <c r="BB72" s="36">
        <f>+'OCT-DEC 2024'!BB72+'JUL-SEP 2024'!BB72+'JAN-MAR 2025'!BB72+'APR-JUN 2025'!BB72</f>
        <v>0</v>
      </c>
      <c r="BC72" s="39">
        <f t="shared" si="230"/>
        <v>0</v>
      </c>
      <c r="BD72" s="36">
        <f t="shared" si="231"/>
        <v>0</v>
      </c>
      <c r="BE72" s="40">
        <f t="shared" si="232"/>
        <v>0</v>
      </c>
      <c r="BF72" s="38">
        <f>+'OCT-DEC 2024'!BF72+'JUL-SEP 2024'!BF72+'JAN-MAR 2025'!BF72+'APR-JUN 2025'!BF72</f>
        <v>0</v>
      </c>
      <c r="BG72" s="39">
        <f t="shared" si="233"/>
        <v>0</v>
      </c>
      <c r="BH72" s="36">
        <f>+'OCT-DEC 2024'!BH72+'JUL-SEP 2024'!BH72+'JAN-MAR 2025'!BH72+'APR-JUN 2025'!BH72</f>
        <v>0</v>
      </c>
      <c r="BI72" s="39">
        <f t="shared" si="234"/>
        <v>0</v>
      </c>
      <c r="BJ72" s="36">
        <f t="shared" si="235"/>
        <v>0</v>
      </c>
      <c r="BK72" s="40">
        <f t="shared" si="236"/>
        <v>0</v>
      </c>
      <c r="BL72" s="116">
        <f t="shared" si="237"/>
        <v>0</v>
      </c>
      <c r="BM72" s="117">
        <f t="shared" si="238"/>
        <v>0</v>
      </c>
      <c r="BN72" s="118">
        <f t="shared" si="239"/>
        <v>0</v>
      </c>
      <c r="BO72" s="32"/>
      <c r="BP72" s="35">
        <f>+'OCT-DEC 2024'!BP72+'JUL-SEP 2024'!BP72+'JAN-MAR 2025'!BP72+'APR-JUN 2025'!BP72</f>
        <v>0</v>
      </c>
      <c r="BQ72" s="39">
        <f t="shared" si="240"/>
        <v>0</v>
      </c>
      <c r="BR72" s="36">
        <f>+'OCT-DEC 2024'!BR72+'JUL-SEP 2024'!BR72+'JAN-MAR 2025'!BR72+'APR-JUN 2025'!BR72</f>
        <v>0</v>
      </c>
      <c r="BS72" s="39">
        <f t="shared" si="241"/>
        <v>0</v>
      </c>
      <c r="BT72" s="36">
        <f t="shared" si="242"/>
        <v>0</v>
      </c>
      <c r="BU72" s="40">
        <f t="shared" si="243"/>
        <v>0</v>
      </c>
      <c r="BV72" s="38">
        <f>+'OCT-DEC 2024'!BV72+'JUL-SEP 2024'!BV72+'JAN-MAR 2025'!BV72+'APR-JUN 2025'!BV72</f>
        <v>0</v>
      </c>
      <c r="BW72" s="39">
        <f t="shared" si="244"/>
        <v>0</v>
      </c>
      <c r="BX72" s="36">
        <f>+'OCT-DEC 2024'!BX72+'JUL-SEP 2024'!BX72+'JAN-MAR 2025'!BX72+'APR-JUN 2025'!BX72</f>
        <v>0</v>
      </c>
      <c r="BY72" s="39">
        <f t="shared" si="245"/>
        <v>0</v>
      </c>
      <c r="BZ72" s="36">
        <f t="shared" si="246"/>
        <v>0</v>
      </c>
      <c r="CA72" s="40">
        <f t="shared" si="247"/>
        <v>0</v>
      </c>
      <c r="CB72" s="116">
        <f t="shared" si="248"/>
        <v>0</v>
      </c>
      <c r="CC72" s="117">
        <f t="shared" si="249"/>
        <v>0</v>
      </c>
      <c r="CD72" s="118">
        <f t="shared" si="250"/>
        <v>0</v>
      </c>
      <c r="CE72" s="32"/>
      <c r="CF72" s="38">
        <f t="shared" si="251"/>
        <v>0</v>
      </c>
      <c r="CG72" s="39">
        <f t="shared" si="252"/>
        <v>0</v>
      </c>
      <c r="CH72" s="36">
        <f t="shared" si="253"/>
        <v>0</v>
      </c>
      <c r="CI72" s="39">
        <f t="shared" si="254"/>
        <v>0</v>
      </c>
      <c r="CJ72" s="36">
        <f t="shared" si="255"/>
        <v>0</v>
      </c>
      <c r="CK72" s="40">
        <f t="shared" si="256"/>
        <v>0</v>
      </c>
      <c r="CL72" s="38">
        <f t="shared" si="257"/>
        <v>1130998.2644554318</v>
      </c>
      <c r="CM72" s="39">
        <f t="shared" si="258"/>
        <v>0.10114406440282836</v>
      </c>
      <c r="CN72" s="36">
        <f t="shared" si="259"/>
        <v>584197.41590568423</v>
      </c>
      <c r="CO72" s="39">
        <f t="shared" si="260"/>
        <v>9.2923635057483606E-2</v>
      </c>
      <c r="CP72" s="36">
        <f t="shared" si="261"/>
        <v>1715195.6803611161</v>
      </c>
      <c r="CQ72" s="40">
        <f t="shared" si="262"/>
        <v>9.8185628315698367E-2</v>
      </c>
      <c r="CR72" s="152"/>
      <c r="CS72" s="161" t="s">
        <v>71</v>
      </c>
      <c r="CT72" s="38">
        <f t="shared" si="265"/>
        <v>0</v>
      </c>
      <c r="CU72" s="36">
        <f t="shared" si="263"/>
        <v>1715195.6803611161</v>
      </c>
      <c r="CV72" s="37">
        <f t="shared" si="264"/>
        <v>1715195.6803611161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f>+'JUL-SEP 2024'!D73+'OCT-DEC 2024'!D73+'JAN-MAR 2025'!D73+'APR-JUN 2025'!D73</f>
        <v>0</v>
      </c>
      <c r="E73" s="39">
        <f t="shared" si="196"/>
        <v>0</v>
      </c>
      <c r="F73" s="36">
        <f>+'JUL-SEP 2024'!F73+'OCT-DEC 2024'!F73+'JAN-MAR 2025'!F73+'APR-JUN 2025'!F73</f>
        <v>0</v>
      </c>
      <c r="G73" s="39">
        <f t="shared" si="197"/>
        <v>0</v>
      </c>
      <c r="H73" s="36">
        <f t="shared" si="198"/>
        <v>0</v>
      </c>
      <c r="I73" s="202">
        <f t="shared" si="199"/>
        <v>0</v>
      </c>
      <c r="J73" s="38">
        <f>+'JUL-SEP 2024'!J73+'OCT-DEC 2024'!J73+'JAN-MAR 2025'!J73+'APR-JUN 2025'!J73</f>
        <v>0</v>
      </c>
      <c r="K73" s="39">
        <f t="shared" si="200"/>
        <v>0</v>
      </c>
      <c r="L73" s="36">
        <f>+'JUL-SEP 2024'!L73+'OCT-DEC 2024'!L73+'JAN-MAR 2025'!L73+'APR-JUN 2025'!L73</f>
        <v>0</v>
      </c>
      <c r="M73" s="39">
        <f t="shared" si="201"/>
        <v>0</v>
      </c>
      <c r="N73" s="36">
        <f t="shared" si="202"/>
        <v>0</v>
      </c>
      <c r="O73" s="40">
        <f t="shared" si="203"/>
        <v>0</v>
      </c>
      <c r="P73" s="116">
        <f t="shared" si="204"/>
        <v>0</v>
      </c>
      <c r="Q73" s="117">
        <f t="shared" si="205"/>
        <v>0</v>
      </c>
      <c r="R73" s="118">
        <f t="shared" si="206"/>
        <v>0</v>
      </c>
      <c r="S73" s="32"/>
      <c r="T73" s="38">
        <f>+'JUL-SEP 2024'!T73+'OCT-DEC 2024'!T73+'JAN-MAR 2025'!T73+'APR-JUN 2025'!T73</f>
        <v>0</v>
      </c>
      <c r="U73" s="39">
        <f t="shared" si="207"/>
        <v>0</v>
      </c>
      <c r="V73" s="36">
        <f>+'JUL-SEP 2024'!V73+'OCT-DEC 2024'!V73+'JAN-MAR 2025'!V73+'APR-JUN 2025'!V73</f>
        <v>0</v>
      </c>
      <c r="W73" s="39">
        <f t="shared" si="208"/>
        <v>0</v>
      </c>
      <c r="X73" s="36">
        <f t="shared" si="209"/>
        <v>0</v>
      </c>
      <c r="Y73" s="40">
        <f t="shared" si="210"/>
        <v>0</v>
      </c>
      <c r="Z73" s="243">
        <f>+'OCT-DEC 2024'!Z73+'JUL-SEP 2024'!Z73+'JAN-MAR 2025'!Z73+'APR-JUN 2025'!Z73</f>
        <v>0</v>
      </c>
      <c r="AA73" s="39">
        <f t="shared" si="211"/>
        <v>0</v>
      </c>
      <c r="AB73" s="36">
        <f>+'OCT-DEC 2024'!AB73+'JUL-SEP 2024'!AB73+'JAN-MAR 2025'!AB73+'APR-JUN 2025'!AB73</f>
        <v>0</v>
      </c>
      <c r="AC73" s="39">
        <f t="shared" si="212"/>
        <v>0</v>
      </c>
      <c r="AD73" s="36">
        <f t="shared" si="213"/>
        <v>0</v>
      </c>
      <c r="AE73" s="40">
        <f t="shared" si="214"/>
        <v>0</v>
      </c>
      <c r="AF73" s="116">
        <f t="shared" si="215"/>
        <v>0</v>
      </c>
      <c r="AG73" s="117">
        <f t="shared" si="216"/>
        <v>0</v>
      </c>
      <c r="AH73" s="118">
        <f t="shared" si="217"/>
        <v>0</v>
      </c>
      <c r="AI73" s="32"/>
      <c r="AJ73" s="35">
        <f>+'OCT-DEC 2024'!AJ73+'JUL-SEP 2024'!AJ73+'JAN-MAR 2025'!AJ73+'APR-JUN 2025'!AJ73</f>
        <v>0</v>
      </c>
      <c r="AK73" s="39">
        <f t="shared" si="218"/>
        <v>0</v>
      </c>
      <c r="AL73" s="36">
        <f>+'OCT-DEC 2024'!AL73+'JUL-SEP 2024'!AL73+'JAN-MAR 2025'!AL73+'APR-JUN 2025'!AL73</f>
        <v>0</v>
      </c>
      <c r="AM73" s="39">
        <f t="shared" si="219"/>
        <v>0</v>
      </c>
      <c r="AN73" s="36">
        <f t="shared" si="220"/>
        <v>0</v>
      </c>
      <c r="AO73" s="40">
        <f t="shared" si="221"/>
        <v>0</v>
      </c>
      <c r="AP73" s="36">
        <f>+'OCT-DEC 2024'!AP73+'JUL-SEP 2024'!AP73+'JAN-MAR 2025'!AP73+'APR-JUN 2025'!AP73</f>
        <v>0</v>
      </c>
      <c r="AQ73" s="39">
        <f t="shared" si="222"/>
        <v>0</v>
      </c>
      <c r="AR73" s="36">
        <f>+'OCT-DEC 2024'!AR73+'JUL-SEP 2024'!AR73+'JAN-MAR 2025'!AR73+'APR-JUN 2025'!AR73</f>
        <v>0</v>
      </c>
      <c r="AS73" s="39">
        <f t="shared" si="223"/>
        <v>0</v>
      </c>
      <c r="AT73" s="36">
        <f t="shared" si="224"/>
        <v>0</v>
      </c>
      <c r="AU73" s="40">
        <f t="shared" si="225"/>
        <v>0</v>
      </c>
      <c r="AV73" s="116">
        <f t="shared" si="226"/>
        <v>0</v>
      </c>
      <c r="AW73" s="117">
        <f t="shared" si="227"/>
        <v>0</v>
      </c>
      <c r="AX73" s="118">
        <f t="shared" si="228"/>
        <v>0</v>
      </c>
      <c r="AY73" s="32"/>
      <c r="AZ73" s="35">
        <f>+'OCT-DEC 2024'!AZ73+'JUL-SEP 2024'!AZ73+'JAN-MAR 2025'!AZ73+'APR-JUN 2025'!AZ73</f>
        <v>0</v>
      </c>
      <c r="BA73" s="39">
        <f t="shared" si="229"/>
        <v>0</v>
      </c>
      <c r="BB73" s="36">
        <f>+'OCT-DEC 2024'!BB73+'JUL-SEP 2024'!BB73+'JAN-MAR 2025'!BB73+'APR-JUN 2025'!BB73</f>
        <v>0</v>
      </c>
      <c r="BC73" s="39">
        <f t="shared" si="230"/>
        <v>0</v>
      </c>
      <c r="BD73" s="36">
        <f t="shared" si="231"/>
        <v>0</v>
      </c>
      <c r="BE73" s="40">
        <f t="shared" si="232"/>
        <v>0</v>
      </c>
      <c r="BF73" s="38">
        <f>+'OCT-DEC 2024'!BF73+'JUL-SEP 2024'!BF73+'JAN-MAR 2025'!BF73+'APR-JUN 2025'!BF73</f>
        <v>0</v>
      </c>
      <c r="BG73" s="39">
        <f t="shared" si="233"/>
        <v>0</v>
      </c>
      <c r="BH73" s="36">
        <f>+'OCT-DEC 2024'!BH73+'JUL-SEP 2024'!BH73+'JAN-MAR 2025'!BH73+'APR-JUN 2025'!BH73</f>
        <v>0</v>
      </c>
      <c r="BI73" s="39">
        <f t="shared" si="234"/>
        <v>0</v>
      </c>
      <c r="BJ73" s="36">
        <f t="shared" si="235"/>
        <v>0</v>
      </c>
      <c r="BK73" s="40">
        <f t="shared" si="236"/>
        <v>0</v>
      </c>
      <c r="BL73" s="116">
        <f t="shared" si="237"/>
        <v>0</v>
      </c>
      <c r="BM73" s="117">
        <f t="shared" si="238"/>
        <v>0</v>
      </c>
      <c r="BN73" s="118">
        <f t="shared" si="239"/>
        <v>0</v>
      </c>
      <c r="BO73" s="32"/>
      <c r="BP73" s="35">
        <f>+'OCT-DEC 2024'!BP73+'JUL-SEP 2024'!BP73+'JAN-MAR 2025'!BP73+'APR-JUN 2025'!BP73</f>
        <v>0</v>
      </c>
      <c r="BQ73" s="39">
        <f t="shared" si="240"/>
        <v>0</v>
      </c>
      <c r="BR73" s="36">
        <f>+'OCT-DEC 2024'!BR73+'JUL-SEP 2024'!BR73+'JAN-MAR 2025'!BR73+'APR-JUN 2025'!BR73</f>
        <v>0</v>
      </c>
      <c r="BS73" s="39">
        <f t="shared" si="241"/>
        <v>0</v>
      </c>
      <c r="BT73" s="36">
        <f t="shared" si="242"/>
        <v>0</v>
      </c>
      <c r="BU73" s="40">
        <f t="shared" si="243"/>
        <v>0</v>
      </c>
      <c r="BV73" s="38">
        <f>+'OCT-DEC 2024'!BV73+'JUL-SEP 2024'!BV73+'JAN-MAR 2025'!BV73+'APR-JUN 2025'!BV73</f>
        <v>0</v>
      </c>
      <c r="BW73" s="39">
        <f t="shared" si="244"/>
        <v>0</v>
      </c>
      <c r="BX73" s="36">
        <f>+'OCT-DEC 2024'!BX73+'JUL-SEP 2024'!BX73+'JAN-MAR 2025'!BX73+'APR-JUN 2025'!BX73</f>
        <v>0</v>
      </c>
      <c r="BY73" s="39">
        <f t="shared" si="245"/>
        <v>0</v>
      </c>
      <c r="BZ73" s="36">
        <f t="shared" si="246"/>
        <v>0</v>
      </c>
      <c r="CA73" s="40">
        <f t="shared" si="247"/>
        <v>0</v>
      </c>
      <c r="CB73" s="116">
        <f t="shared" si="248"/>
        <v>0</v>
      </c>
      <c r="CC73" s="117">
        <f t="shared" si="249"/>
        <v>0</v>
      </c>
      <c r="CD73" s="118">
        <f t="shared" si="250"/>
        <v>0</v>
      </c>
      <c r="CE73" s="32"/>
      <c r="CF73" s="38">
        <f t="shared" si="251"/>
        <v>0</v>
      </c>
      <c r="CG73" s="39">
        <f t="shared" si="252"/>
        <v>0</v>
      </c>
      <c r="CH73" s="36">
        <f t="shared" si="253"/>
        <v>0</v>
      </c>
      <c r="CI73" s="39">
        <f t="shared" si="254"/>
        <v>0</v>
      </c>
      <c r="CJ73" s="36">
        <f t="shared" si="255"/>
        <v>0</v>
      </c>
      <c r="CK73" s="40">
        <f t="shared" si="256"/>
        <v>0</v>
      </c>
      <c r="CL73" s="38">
        <f t="shared" si="257"/>
        <v>0</v>
      </c>
      <c r="CM73" s="39">
        <f t="shared" si="258"/>
        <v>0</v>
      </c>
      <c r="CN73" s="36">
        <f t="shared" si="259"/>
        <v>0</v>
      </c>
      <c r="CO73" s="39">
        <f t="shared" si="260"/>
        <v>0</v>
      </c>
      <c r="CP73" s="36">
        <f t="shared" si="261"/>
        <v>0</v>
      </c>
      <c r="CQ73" s="40">
        <f t="shared" si="262"/>
        <v>0</v>
      </c>
      <c r="CR73" s="152"/>
      <c r="CS73" s="161" t="s">
        <v>72</v>
      </c>
      <c r="CT73" s="38">
        <f t="shared" si="265"/>
        <v>0</v>
      </c>
      <c r="CU73" s="36">
        <f t="shared" si="263"/>
        <v>0</v>
      </c>
      <c r="CV73" s="37">
        <f t="shared" si="264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f>SUM(D67:D73)</f>
        <v>32062640.976376884</v>
      </c>
      <c r="E74" s="46">
        <f t="shared" si="196"/>
        <v>72.312704776407415</v>
      </c>
      <c r="F74" s="43">
        <f>SUM(F67:F73)</f>
        <v>6439136.9021422546</v>
      </c>
      <c r="G74" s="46">
        <f t="shared" si="197"/>
        <v>55.083379545777127</v>
      </c>
      <c r="H74" s="43">
        <f>SUM(H67:H73)</f>
        <v>38501777.878519148</v>
      </c>
      <c r="I74" s="201">
        <f t="shared" si="199"/>
        <v>68.717985462888151</v>
      </c>
      <c r="J74" s="45">
        <f>SUM(J67:J73)</f>
        <v>14994849.548022</v>
      </c>
      <c r="K74" s="46">
        <f t="shared" si="200"/>
        <v>10.60154180172327</v>
      </c>
      <c r="L74" s="43">
        <f>SUM(L67:L73)</f>
        <v>16286558.941395909</v>
      </c>
      <c r="M74" s="46">
        <f t="shared" si="201"/>
        <v>14.223919872801254</v>
      </c>
      <c r="N74" s="43">
        <f>SUM(N67:N73)</f>
        <v>31281408.489417911</v>
      </c>
      <c r="O74" s="47">
        <f t="shared" si="203"/>
        <v>12.222094473170101</v>
      </c>
      <c r="P74" s="122">
        <f>SUM(P67:P73)</f>
        <v>47057490.524398878</v>
      </c>
      <c r="Q74" s="123">
        <f>SUM(Q67:Q73)</f>
        <v>22725695.843538161</v>
      </c>
      <c r="R74" s="124">
        <f t="shared" si="206"/>
        <v>69783186.367937043</v>
      </c>
      <c r="S74" s="32"/>
      <c r="T74" s="45">
        <f>SUM(T67:T73)</f>
        <v>37149600.583032638</v>
      </c>
      <c r="U74" s="201">
        <f t="shared" si="207"/>
        <v>57.578247716269694</v>
      </c>
      <c r="V74" s="43">
        <f>SUM(V67:V73)</f>
        <v>7336416.0677219378</v>
      </c>
      <c r="W74" s="201">
        <f t="shared" si="208"/>
        <v>31.979913724175539</v>
      </c>
      <c r="X74" s="43">
        <f>SUM(X67:X73)</f>
        <v>44486016.650754586</v>
      </c>
      <c r="Y74" s="47">
        <f t="shared" si="210"/>
        <v>50.86389077948499</v>
      </c>
      <c r="Z74" s="244">
        <f>SUM(Z67:Z73)</f>
        <v>25182627.442401841</v>
      </c>
      <c r="AA74" s="201">
        <f t="shared" si="211"/>
        <v>6.8738208020845981</v>
      </c>
      <c r="AB74" s="43">
        <f>SUM(AB67:AB73)</f>
        <v>12659205.237881904</v>
      </c>
      <c r="AC74" s="46">
        <f t="shared" si="212"/>
        <v>7.3302218879817955</v>
      </c>
      <c r="AD74" s="43">
        <f>SUM(AD67:AD73)</f>
        <v>37841832.680283748</v>
      </c>
      <c r="AE74" s="47">
        <f t="shared" si="214"/>
        <v>7.0200396620978784</v>
      </c>
      <c r="AF74" s="122">
        <f>SUM(AF67:AF73)</f>
        <v>62332228.025434472</v>
      </c>
      <c r="AG74" s="123">
        <f>SUM(AG67:AG73)</f>
        <v>19995621.305603839</v>
      </c>
      <c r="AH74" s="124">
        <f t="shared" si="217"/>
        <v>82327849.331038311</v>
      </c>
      <c r="AI74" s="32"/>
      <c r="AJ74" s="42">
        <f>SUM(AJ67:AJ73)</f>
        <v>17964220.565248214</v>
      </c>
      <c r="AK74" s="46">
        <f t="shared" si="218"/>
        <v>94.029880266991611</v>
      </c>
      <c r="AL74" s="43">
        <f>SUM(AL67:AL73)</f>
        <v>8353164.8796110675</v>
      </c>
      <c r="AM74" s="46">
        <f t="shared" si="219"/>
        <v>75.204278984191191</v>
      </c>
      <c r="AN74" s="43">
        <f>SUM(AN67:AN73)</f>
        <v>26317385.444859281</v>
      </c>
      <c r="AO74" s="47">
        <f t="shared" si="221"/>
        <v>87.108759221832585</v>
      </c>
      <c r="AP74" s="45">
        <f>SUM(AP67:AP73)</f>
        <v>2173535.1087448392</v>
      </c>
      <c r="AQ74" s="39">
        <f t="shared" si="222"/>
        <v>3.3326562976677749</v>
      </c>
      <c r="AR74" s="43">
        <f>SUM(AR67:AR73)</f>
        <v>5737915.7938809134</v>
      </c>
      <c r="AS74" s="46">
        <f t="shared" si="223"/>
        <v>10.217450396881857</v>
      </c>
      <c r="AT74" s="43">
        <f>SUM(AT67:AT73)</f>
        <v>7911450.9026257517</v>
      </c>
      <c r="AU74" s="47">
        <f t="shared" si="225"/>
        <v>6.5180646649956389</v>
      </c>
      <c r="AV74" s="122">
        <f>SUM(AV67:AV73)</f>
        <v>20137755.673993051</v>
      </c>
      <c r="AW74" s="123">
        <f>SUM(AW67:AW73)</f>
        <v>14091080.673491981</v>
      </c>
      <c r="AX74" s="124">
        <f t="shared" si="228"/>
        <v>34228836.347485036</v>
      </c>
      <c r="AY74" s="32"/>
      <c r="AZ74" s="42">
        <f>SUM(AZ67:AZ73)</f>
        <v>54530449.963724568</v>
      </c>
      <c r="BA74" s="46">
        <f t="shared" si="229"/>
        <v>72.823040916393424</v>
      </c>
      <c r="BB74" s="43">
        <f>SUM(BB67:BB73)</f>
        <v>18143887.354317646</v>
      </c>
      <c r="BC74" s="46">
        <f t="shared" si="230"/>
        <v>75.738589108495688</v>
      </c>
      <c r="BD74" s="43">
        <f>SUM(BD67:BD73)</f>
        <v>72674337.318042204</v>
      </c>
      <c r="BE74" s="47">
        <f t="shared" si="232"/>
        <v>73.529708416046063</v>
      </c>
      <c r="BF74" s="45">
        <f>SUM(BF67:BF73)</f>
        <v>37934403.134172335</v>
      </c>
      <c r="BG74" s="46">
        <f t="shared" si="233"/>
        <v>9.0613399830047374</v>
      </c>
      <c r="BH74" s="43">
        <f>SUM(BH67:BH73)</f>
        <v>32970508.866671186</v>
      </c>
      <c r="BI74" s="46">
        <f t="shared" si="234"/>
        <v>16.592659052295318</v>
      </c>
      <c r="BJ74" s="43">
        <f>SUM(BJ67:BJ73)</f>
        <v>70904912.000843525</v>
      </c>
      <c r="BK74" s="47">
        <f t="shared" si="236"/>
        <v>11.485450529864318</v>
      </c>
      <c r="BL74" s="122">
        <f>SUM(BL67:BL73)</f>
        <v>92464853.097896904</v>
      </c>
      <c r="BM74" s="123">
        <f>SUM(BM67:BM73)</f>
        <v>51114396.220988832</v>
      </c>
      <c r="BN74" s="124">
        <f t="shared" si="239"/>
        <v>143579249.31888574</v>
      </c>
      <c r="BO74" s="32"/>
      <c r="BP74" s="42">
        <f>SUM(BP67:BP73)</f>
        <v>19285696.290000003</v>
      </c>
      <c r="BQ74" s="46">
        <f t="shared" si="240"/>
        <v>38.558205673659614</v>
      </c>
      <c r="BR74" s="43">
        <f>SUM(BR67:BR73)</f>
        <v>1946779.54</v>
      </c>
      <c r="BS74" s="46">
        <f t="shared" si="241"/>
        <v>21.211138906745404</v>
      </c>
      <c r="BT74" s="43">
        <f>SUM(BT67:BT73)</f>
        <v>21232475.829999998</v>
      </c>
      <c r="BU74" s="47">
        <f t="shared" si="243"/>
        <v>35.868576894748223</v>
      </c>
      <c r="BV74" s="45">
        <f>SUM(BV67:BV73)</f>
        <v>2615608.4499999997</v>
      </c>
      <c r="BW74" s="46">
        <f t="shared" si="244"/>
        <v>2.066857724219676</v>
      </c>
      <c r="BX74" s="43">
        <f>SUM(BX67:BX73)</f>
        <v>6123914.8700000001</v>
      </c>
      <c r="BY74" s="46">
        <f t="shared" si="245"/>
        <v>7.0696910719089008</v>
      </c>
      <c r="BZ74" s="43">
        <f>SUM(BZ67:BZ73)</f>
        <v>8739523.3200000003</v>
      </c>
      <c r="CA74" s="47">
        <f t="shared" si="247"/>
        <v>4.0997500704829575</v>
      </c>
      <c r="CB74" s="122">
        <f>SUM(CB67:CB73)</f>
        <v>21901304.740000002</v>
      </c>
      <c r="CC74" s="123">
        <f>SUM(CC67:CC73)</f>
        <v>8070694.4100000001</v>
      </c>
      <c r="CD74" s="124">
        <f t="shared" si="250"/>
        <v>29971999.150000002</v>
      </c>
      <c r="CE74" s="32"/>
      <c r="CF74" s="45">
        <f>SUM(CF67:CF73)</f>
        <v>160992608.37838233</v>
      </c>
      <c r="CG74" s="46">
        <f t="shared" si="252"/>
        <v>63.668235247543898</v>
      </c>
      <c r="CH74" s="46">
        <f>SUM(CH67:CH73)</f>
        <v>42219384.743792906</v>
      </c>
      <c r="CI74" s="46">
        <f t="shared" si="254"/>
        <v>53.529101507900471</v>
      </c>
      <c r="CJ74" s="43">
        <f t="shared" si="255"/>
        <v>203211993.12217522</v>
      </c>
      <c r="CK74" s="47">
        <f t="shared" si="256"/>
        <v>61.257589651165269</v>
      </c>
      <c r="CL74" s="45">
        <f>SUM(CL67:CL73)</f>
        <v>82901023.683341026</v>
      </c>
      <c r="CM74" s="46">
        <f t="shared" si="258"/>
        <v>7.4137571577313954</v>
      </c>
      <c r="CN74" s="43">
        <f>SUM(CN67:CN73)</f>
        <v>73778103.709829912</v>
      </c>
      <c r="CO74" s="46">
        <f t="shared" si="260"/>
        <v>11.735295976509825</v>
      </c>
      <c r="CP74" s="43">
        <f>SUM(CP67:CP73)</f>
        <v>156679127.39317092</v>
      </c>
      <c r="CQ74" s="47">
        <f t="shared" si="262"/>
        <v>8.9690282824260468</v>
      </c>
      <c r="CR74" s="153"/>
      <c r="CS74" s="161" t="s">
        <v>174</v>
      </c>
      <c r="CT74" s="45">
        <f t="shared" ref="CT74:CU74" si="266">SUM(CT67:CT73)</f>
        <v>203211993.12217519</v>
      </c>
      <c r="CU74" s="43">
        <f t="shared" si="266"/>
        <v>156679127.39317092</v>
      </c>
      <c r="CV74" s="44">
        <f>SUM(CV67:CV73)</f>
        <v>359891120.51534611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202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3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f>+'JUL-SEP 2024'!D76+'OCT-DEC 2024'!D76+'JAN-MAR 2025'!D76+'APR-JUN 2025'!D76</f>
        <v>1712248.6646530712</v>
      </c>
      <c r="E76" s="39">
        <f t="shared" ref="E76:E97" si="267">+D76/$D$112</f>
        <v>3.861732172408427</v>
      </c>
      <c r="F76" s="36">
        <f>+'JUL-SEP 2024'!F76+'OCT-DEC 2024'!F76+'JAN-MAR 2025'!F76+'APR-JUN 2025'!F76</f>
        <v>547351.73781774798</v>
      </c>
      <c r="G76" s="39">
        <f t="shared" ref="G76:G97" si="268">+F76/$F$112</f>
        <v>4.6823019882097894</v>
      </c>
      <c r="H76" s="36">
        <f t="shared" ref="H76:H95" si="269">+D76+F76</f>
        <v>2259600.4024708192</v>
      </c>
      <c r="I76" s="202">
        <f t="shared" ref="I76:I97" si="270">+H76/$H$112</f>
        <v>4.0329355205063617</v>
      </c>
      <c r="J76" s="38">
        <f>+'JUL-SEP 2024'!J76+'OCT-DEC 2024'!J76+'JAN-MAR 2025'!J76+'APR-JUN 2025'!J76</f>
        <v>6064034.8824738264</v>
      </c>
      <c r="K76" s="39">
        <f t="shared" ref="K76:K97" si="271">+J76/$J$112</f>
        <v>4.2873467378093633</v>
      </c>
      <c r="L76" s="36">
        <f>+'JUL-SEP 2024'!L76+'OCT-DEC 2024'!L76+'JAN-MAR 2025'!L76+'APR-JUN 2025'!L76</f>
        <v>4719627.0855882419</v>
      </c>
      <c r="M76" s="39">
        <f t="shared" ref="M76:M97" si="272">+L76/$L$112</f>
        <v>4.1219018539440997</v>
      </c>
      <c r="N76" s="36">
        <f t="shared" ref="N76:N95" si="273">+J76+L76</f>
        <v>10783661.968062069</v>
      </c>
      <c r="O76" s="40">
        <f t="shared" ref="O76:O97" si="274">+N76/$N$112</f>
        <v>4.2133312310720239</v>
      </c>
      <c r="P76" s="116">
        <f t="shared" ref="P76:P95" si="275">+D76+J76</f>
        <v>7776283.5471268976</v>
      </c>
      <c r="Q76" s="117">
        <f t="shared" ref="Q76:Q95" si="276">+F76+L76</f>
        <v>5266978.8234059904</v>
      </c>
      <c r="R76" s="118">
        <f t="shared" ref="R76:R95" si="277">+P76+Q76</f>
        <v>13043262.370532889</v>
      </c>
      <c r="S76" s="32"/>
      <c r="T76" s="38">
        <f>+'JUL-SEP 2024'!T76+'OCT-DEC 2024'!T76+'JAN-MAR 2025'!T76+'APR-JUN 2025'!T76</f>
        <v>2795568.88947652</v>
      </c>
      <c r="U76" s="39">
        <f t="shared" ref="U76:U97" si="278">+T76/$T$112</f>
        <v>4.3328583753251229</v>
      </c>
      <c r="V76" s="36">
        <f>+'JUL-SEP 2024'!V76+'OCT-DEC 2024'!V76+'JAN-MAR 2025'!V76+'APR-JUN 2025'!V76</f>
        <v>713920.40132847452</v>
      </c>
      <c r="W76" s="39">
        <f t="shared" ref="W76:W97" si="279">+V76/$V$112</f>
        <v>3.1120253581123265</v>
      </c>
      <c r="X76" s="36">
        <f t="shared" ref="X76:X95" si="280">+T76+V76</f>
        <v>3509489.2908049943</v>
      </c>
      <c r="Y76" s="40">
        <f t="shared" ref="Y76:Y97" si="281">+X76/$X$112</f>
        <v>4.0126379797200737</v>
      </c>
      <c r="Z76" s="243">
        <f>+'OCT-DEC 2024'!Z76+'JUL-SEP 2024'!Z76+'JAN-MAR 2025'!Z76+'APR-JUN 2025'!Z76</f>
        <v>1849585.0658586342</v>
      </c>
      <c r="AA76" s="39">
        <f t="shared" ref="AA76:AA97" si="282">+Z76/$Z$112</f>
        <v>0.50486059605984845</v>
      </c>
      <c r="AB76" s="36">
        <f>+'OCT-DEC 2024'!AB76+'JUL-SEP 2024'!AB76+'JAN-MAR 2025'!AB76+'APR-JUN 2025'!AB76</f>
        <v>1137026.6383391297</v>
      </c>
      <c r="AC76" s="39">
        <f t="shared" ref="AC76:AC97" si="283">+AB76/$AB$112</f>
        <v>0.65838711000836703</v>
      </c>
      <c r="AD76" s="36">
        <f t="shared" ref="AD76:AD95" si="284">+Z76+AB76</f>
        <v>2986611.7041977639</v>
      </c>
      <c r="AE76" s="40">
        <f t="shared" ref="AE76:AE97" si="285">+AD76/$AD$112</f>
        <v>0.55404643839244494</v>
      </c>
      <c r="AF76" s="116">
        <f t="shared" ref="AF76:AF95" si="286">+T76+Z76</f>
        <v>4645153.9553351542</v>
      </c>
      <c r="AG76" s="117">
        <f t="shared" ref="AG76:AG95" si="287">+V76+AB76</f>
        <v>1850947.0396676043</v>
      </c>
      <c r="AH76" s="118">
        <f t="shared" ref="AH76:AH95" si="288">+AF76+AG76</f>
        <v>6496100.9950027587</v>
      </c>
      <c r="AI76" s="32"/>
      <c r="AJ76" s="35">
        <f>+'OCT-DEC 2024'!AJ76+'JUL-SEP 2024'!AJ76+'JAN-MAR 2025'!AJ76+'APR-JUN 2025'!AJ76</f>
        <v>3182112.844040046</v>
      </c>
      <c r="AK76" s="39">
        <f t="shared" ref="AK76:AK97" si="289">+AJ76/$AJ$112</f>
        <v>16.656090846489082</v>
      </c>
      <c r="AL76" s="36">
        <f>+'OCT-DEC 2024'!AL76+'JUL-SEP 2024'!AL76+'JAN-MAR 2025'!AL76+'APR-JUN 2025'!AL76</f>
        <v>1487292.5643726736</v>
      </c>
      <c r="AM76" s="39">
        <f t="shared" ref="AM76:AM97" si="290">+AL76/$AL$112</f>
        <v>13.390225926846972</v>
      </c>
      <c r="AN76" s="36">
        <f>+AJ76+AL76</f>
        <v>4669405.4084127191</v>
      </c>
      <c r="AO76" s="40">
        <f t="shared" ref="AO76:AO97" si="291">+AN76/$AN$112</f>
        <v>15.455414911286271</v>
      </c>
      <c r="AP76" s="36">
        <f>+'OCT-DEC 2024'!AP76+'JUL-SEP 2024'!AP76+'JAN-MAR 2025'!AP76+'APR-JUN 2025'!AP76</f>
        <v>801497.65515409154</v>
      </c>
      <c r="AQ76" s="39">
        <f t="shared" ref="AQ76:AQ97" si="292">+AP76/$AP$112</f>
        <v>1.2289271046363446</v>
      </c>
      <c r="AR76" s="36">
        <f>+'OCT-DEC 2024'!AR76+'JUL-SEP 2024'!AR76+'JAN-MAR 2025'!AR76+'APR-JUN 2025'!AR76</f>
        <v>2114693.9730641209</v>
      </c>
      <c r="AS76" s="39">
        <f t="shared" ref="AS76:AS97" si="293">+AR76/$AR$112</f>
        <v>3.7656148243600569</v>
      </c>
      <c r="AT76" s="36">
        <f>+AP76+AR76</f>
        <v>2916191.6282182122</v>
      </c>
      <c r="AU76" s="40">
        <f t="shared" ref="AU76:AU97" si="294">+AT76/$AT$112</f>
        <v>2.4025840319550791</v>
      </c>
      <c r="AV76" s="116">
        <f t="shared" ref="AV76:AV95" si="295">+AJ76+AP76</f>
        <v>3983610.4991941378</v>
      </c>
      <c r="AW76" s="117">
        <f t="shared" ref="AW76:AW95" si="296">+AL76+AR76</f>
        <v>3601986.5374367945</v>
      </c>
      <c r="AX76" s="118">
        <f t="shared" ref="AX76:AX95" si="297">+AV76+AW76</f>
        <v>7585597.0366309322</v>
      </c>
      <c r="AY76" s="32"/>
      <c r="AZ76" s="35">
        <f>+'OCT-DEC 2024'!AZ76+'JUL-SEP 2024'!AZ76+'JAN-MAR 2025'!AZ76+'APR-JUN 2025'!AZ76</f>
        <v>90379.197862823596</v>
      </c>
      <c r="BA76" s="39">
        <f t="shared" ref="BA76:BA97" si="298">+AZ76/$AZ$112</f>
        <v>0.1206974823852283</v>
      </c>
      <c r="BB76" s="36">
        <f>+'OCT-DEC 2024'!BB76+'JUL-SEP 2024'!BB76+'JAN-MAR 2025'!BB76+'APR-JUN 2025'!BB76</f>
        <v>29699.104637174773</v>
      </c>
      <c r="BC76" s="39">
        <f t="shared" ref="BC76:BC97" si="299">+BB76/$BB$112</f>
        <v>0.12397388933689139</v>
      </c>
      <c r="BD76" s="36">
        <f>+AZ76+BB76</f>
        <v>120078.30249999836</v>
      </c>
      <c r="BE76" s="40">
        <f t="shared" ref="BE76:BE97" si="300">+BD76/$BD$112</f>
        <v>0.12149161445090574</v>
      </c>
      <c r="BF76" s="38">
        <f>+'OCT-DEC 2024'!BF76+'JUL-SEP 2024'!BF76+'JAN-MAR 2025'!BF76+'APR-JUN 2025'!BF76</f>
        <v>813298.43368808168</v>
      </c>
      <c r="BG76" s="39">
        <f t="shared" ref="BG76:BG97" si="301">+BF76/$BF$112</f>
        <v>0.19427150571546048</v>
      </c>
      <c r="BH76" s="36">
        <f>+'OCT-DEC 2024'!BH76+'JUL-SEP 2024'!BH76+'JAN-MAR 2025'!BH76+'APR-JUN 2025'!BH76</f>
        <v>703973.45781191636</v>
      </c>
      <c r="BI76" s="39">
        <f t="shared" ref="BI76:BI97" si="302">+BH76/$BH$112</f>
        <v>0.35427999047798325</v>
      </c>
      <c r="BJ76" s="36">
        <f>+BF76+BH76</f>
        <v>1517271.891499998</v>
      </c>
      <c r="BK76" s="40">
        <f t="shared" ref="BK76:BK97" si="303">+BJ76/$BJ$112</f>
        <v>0.24577354034329205</v>
      </c>
      <c r="BL76" s="116">
        <f t="shared" ref="BL76:BL95" si="304">+AZ76+BF76</f>
        <v>903677.63155090529</v>
      </c>
      <c r="BM76" s="117">
        <f t="shared" ref="BM76:BM95" si="305">+BB76+BH76</f>
        <v>733672.56244909111</v>
      </c>
      <c r="BN76" s="118">
        <f t="shared" ref="BN76:BN95" si="306">+BL76+BM76</f>
        <v>1637350.1939999964</v>
      </c>
      <c r="BO76" s="32"/>
      <c r="BP76" s="35">
        <f>+'OCT-DEC 2024'!BP76+'JUL-SEP 2024'!BP76+'JAN-MAR 2025'!BP76+'APR-JUN 2025'!BP76</f>
        <v>0</v>
      </c>
      <c r="BQ76" s="39">
        <f t="shared" ref="BQ76:BQ97" si="307">+BP76/$BP$112</f>
        <v>0</v>
      </c>
      <c r="BR76" s="36">
        <f>+'OCT-DEC 2024'!BR76+'JUL-SEP 2024'!BR76+'JAN-MAR 2025'!BR76+'APR-JUN 2025'!BR76</f>
        <v>0</v>
      </c>
      <c r="BS76" s="39">
        <f t="shared" ref="BS76:BS97" si="308">+BR76/$BR$112</f>
        <v>0</v>
      </c>
      <c r="BT76" s="36">
        <f>+BP76+BR76</f>
        <v>0</v>
      </c>
      <c r="BU76" s="40">
        <f t="shared" ref="BU76:BU97" si="309">+BT76/$BT$112</f>
        <v>0</v>
      </c>
      <c r="BV76" s="38">
        <f>+'OCT-DEC 2024'!BV76+'JUL-SEP 2024'!BV76+'JAN-MAR 2025'!BV76+'APR-JUN 2025'!BV76</f>
        <v>0</v>
      </c>
      <c r="BW76" s="39">
        <f t="shared" ref="BW76:BW97" si="310">+BV76/$BV$112</f>
        <v>0</v>
      </c>
      <c r="BX76" s="36">
        <f>+'OCT-DEC 2024'!BX76+'JUL-SEP 2024'!BX76+'JAN-MAR 2025'!BX76+'APR-JUN 2025'!BX76</f>
        <v>0</v>
      </c>
      <c r="BY76" s="39">
        <f t="shared" ref="BY76:BY97" si="311">+BX76/$BX$112</f>
        <v>0</v>
      </c>
      <c r="BZ76" s="36">
        <f>+BV76+BX76</f>
        <v>0</v>
      </c>
      <c r="CA76" s="40">
        <f t="shared" ref="CA76:CA103" si="312">+BZ76/$BZ$112</f>
        <v>0</v>
      </c>
      <c r="CB76" s="116">
        <f t="shared" ref="CB76:CB95" si="313">+BP76+BV76</f>
        <v>0</v>
      </c>
      <c r="CC76" s="117">
        <f t="shared" ref="CC76:CC95" si="314">+BR76+BX76</f>
        <v>0</v>
      </c>
      <c r="CD76" s="118">
        <f t="shared" ref="CD76:CD95" si="315">+CB76+CC76</f>
        <v>0</v>
      </c>
      <c r="CE76" s="32"/>
      <c r="CF76" s="38">
        <f t="shared" ref="CF76:CF95" si="316">+D76+T76+AJ76+AZ76+BP76</f>
        <v>7780309.5960324602</v>
      </c>
      <c r="CG76" s="39">
        <f t="shared" ref="CG76:CG97" si="317">+CF76/$CF$112</f>
        <v>3.076902639496792</v>
      </c>
      <c r="CH76" s="36">
        <f t="shared" ref="CH76:CH95" si="318">+F76+V76+AL76+BB76+BR76</f>
        <v>2778263.8081560712</v>
      </c>
      <c r="CI76" s="39">
        <f t="shared" ref="CI76:CI97" si="319">+CH76/$CH$112</f>
        <v>3.5225043260341913</v>
      </c>
      <c r="CJ76" s="36">
        <f t="shared" ref="CJ76:CJ97" si="320">+CF76+CH76</f>
        <v>10558573.404188532</v>
      </c>
      <c r="CK76" s="40">
        <f t="shared" ref="CK76:CK97" si="321">+CJ76/$CJ$112</f>
        <v>3.1828473652469085</v>
      </c>
      <c r="CL76" s="38">
        <f t="shared" ref="CL76:CL95" si="322">+J76+Z76+AP76+BF76+BV76</f>
        <v>9528416.0371746346</v>
      </c>
      <c r="CM76" s="39">
        <f t="shared" ref="CM76:CM97" si="323">+CL76/$CL$112</f>
        <v>0.85211689143039449</v>
      </c>
      <c r="CN76" s="36">
        <f t="shared" ref="CN76:CN95" si="324">+L76+AB76+AR76+BH76+BX76</f>
        <v>8675321.1548034083</v>
      </c>
      <c r="CO76" s="39">
        <f t="shared" ref="CO76:CO97" si="325">+CN76/$CN$112</f>
        <v>1.3799143150019801</v>
      </c>
      <c r="CP76" s="36">
        <f t="shared" ref="CP76:CP95" si="326">+CL76+CN76</f>
        <v>18203737.191978045</v>
      </c>
      <c r="CQ76" s="40">
        <f t="shared" ref="CQ76:CQ97" si="327">+CP76/$CP$112</f>
        <v>1.0420649925563621</v>
      </c>
      <c r="CR76" s="152"/>
      <c r="CS76" s="161" t="s">
        <v>74</v>
      </c>
      <c r="CT76" s="38">
        <f t="shared" ref="CT76:CT95" si="328">+CJ76</f>
        <v>10558573.404188532</v>
      </c>
      <c r="CU76" s="36">
        <f t="shared" ref="CU76:CU95" si="329">+CP76</f>
        <v>18203737.191978045</v>
      </c>
      <c r="CV76" s="37">
        <f t="shared" ref="CV76:CV95" si="330">+CT76+CU76</f>
        <v>28762310.596166577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f>+'JUL-SEP 2024'!D77+'OCT-DEC 2024'!D77+'JAN-MAR 2025'!D77+'APR-JUN 2025'!D77</f>
        <v>4144499.8940242529</v>
      </c>
      <c r="E77" s="39">
        <f t="shared" si="267"/>
        <v>9.3473272368062439</v>
      </c>
      <c r="F77" s="36">
        <f>+'JUL-SEP 2024'!F77+'OCT-DEC 2024'!F77+'JAN-MAR 2025'!F77+'APR-JUN 2025'!F77</f>
        <v>1072538.3226626699</v>
      </c>
      <c r="G77" s="39">
        <f t="shared" si="268"/>
        <v>9.1749929225707021</v>
      </c>
      <c r="H77" s="36">
        <f t="shared" si="269"/>
        <v>5217038.2166869231</v>
      </c>
      <c r="I77" s="202">
        <f t="shared" si="270"/>
        <v>9.3113714765270643</v>
      </c>
      <c r="J77" s="38">
        <f>+'JUL-SEP 2024'!J77+'OCT-DEC 2024'!J77+'JAN-MAR 2025'!J77+'APR-JUN 2025'!J77</f>
        <v>2314106.5939760832</v>
      </c>
      <c r="K77" s="39">
        <f t="shared" si="271"/>
        <v>1.6361016301705484</v>
      </c>
      <c r="L77" s="36">
        <f>+'JUL-SEP 2024'!L77+'OCT-DEC 2024'!L77+'JAN-MAR 2025'!L77+'APR-JUN 2025'!L77</f>
        <v>3108288.4876762517</v>
      </c>
      <c r="M77" s="39">
        <f t="shared" si="272"/>
        <v>2.7146339843392484</v>
      </c>
      <c r="N77" s="36">
        <f t="shared" si="273"/>
        <v>5422395.0816523349</v>
      </c>
      <c r="O77" s="40">
        <f t="shared" si="274"/>
        <v>2.118607446375921</v>
      </c>
      <c r="P77" s="116">
        <f t="shared" si="275"/>
        <v>6458606.4880003361</v>
      </c>
      <c r="Q77" s="117">
        <f t="shared" si="276"/>
        <v>4180826.8103389218</v>
      </c>
      <c r="R77" s="118">
        <f t="shared" si="277"/>
        <v>10639433.298339259</v>
      </c>
      <c r="S77" s="32"/>
      <c r="T77" s="38">
        <f>+'JUL-SEP 2024'!T77+'OCT-DEC 2024'!T77+'JAN-MAR 2025'!T77+'APR-JUN 2025'!T77</f>
        <v>771901.13788120227</v>
      </c>
      <c r="U77" s="39">
        <f t="shared" si="278"/>
        <v>1.1963712726885569</v>
      </c>
      <c r="V77" s="36">
        <f>+'JUL-SEP 2024'!V77+'OCT-DEC 2024'!V77+'JAN-MAR 2025'!V77+'APR-JUN 2025'!V77</f>
        <v>282339.93474257021</v>
      </c>
      <c r="W77" s="39">
        <f t="shared" si="279"/>
        <v>1.2307380975409217</v>
      </c>
      <c r="X77" s="36">
        <f t="shared" si="280"/>
        <v>1054241.0726237725</v>
      </c>
      <c r="Y77" s="40">
        <f t="shared" si="281"/>
        <v>1.2053855752956721</v>
      </c>
      <c r="Z77" s="243">
        <f>+'OCT-DEC 2024'!Z77+'JUL-SEP 2024'!Z77+'JAN-MAR 2025'!Z77+'APR-JUN 2025'!Z77</f>
        <v>4520233.0524667315</v>
      </c>
      <c r="AA77" s="39">
        <f t="shared" si="282"/>
        <v>1.2338375754230948</v>
      </c>
      <c r="AB77" s="36">
        <f>+'OCT-DEC 2024'!AB77+'JUL-SEP 2024'!AB77+'JAN-MAR 2025'!AB77+'APR-JUN 2025'!AB77</f>
        <v>2135948.7968583726</v>
      </c>
      <c r="AC77" s="39">
        <f t="shared" si="283"/>
        <v>1.236805812697235</v>
      </c>
      <c r="AD77" s="36">
        <f t="shared" si="284"/>
        <v>6656181.8493251037</v>
      </c>
      <c r="AE77" s="40">
        <f t="shared" si="285"/>
        <v>1.2347885202912923</v>
      </c>
      <c r="AF77" s="116">
        <f t="shared" si="286"/>
        <v>5292134.1903479341</v>
      </c>
      <c r="AG77" s="117">
        <f t="shared" si="287"/>
        <v>2418288.731600943</v>
      </c>
      <c r="AH77" s="118">
        <f t="shared" si="288"/>
        <v>7710422.9219488772</v>
      </c>
      <c r="AI77" s="32"/>
      <c r="AJ77" s="35">
        <f>+'OCT-DEC 2024'!AJ77+'JUL-SEP 2024'!AJ77+'JAN-MAR 2025'!AJ77+'APR-JUN 2025'!AJ77</f>
        <v>691358.33271185716</v>
      </c>
      <c r="AK77" s="39">
        <f t="shared" si="289"/>
        <v>3.6187677060835872</v>
      </c>
      <c r="AL77" s="36">
        <f>+'OCT-DEC 2024'!AL77+'JUL-SEP 2024'!AL77+'JAN-MAR 2025'!AL77+'APR-JUN 2025'!AL77</f>
        <v>322995.0494015374</v>
      </c>
      <c r="AM77" s="39">
        <f t="shared" si="290"/>
        <v>2.9079528724490866</v>
      </c>
      <c r="AN77" s="36">
        <f t="shared" ref="AN77:AN95" si="331">+AJ77+AL77</f>
        <v>1014353.3821133946</v>
      </c>
      <c r="AO77" s="40">
        <f t="shared" si="291"/>
        <v>3.3574408336838371</v>
      </c>
      <c r="AP77" s="36">
        <f>+'OCT-DEC 2024'!AP77+'JUL-SEP 2024'!AP77+'JAN-MAR 2025'!AP77+'APR-JUN 2025'!AP77</f>
        <v>201171.82367469446</v>
      </c>
      <c r="AQ77" s="39">
        <f t="shared" si="292"/>
        <v>0.30845443553471819</v>
      </c>
      <c r="AR77" s="36">
        <f>+'OCT-DEC 2024'!AR77+'JUL-SEP 2024'!AR77+'JAN-MAR 2025'!AR77+'APR-JUN 2025'!AR77</f>
        <v>530755.1789319478</v>
      </c>
      <c r="AS77" s="39">
        <f t="shared" si="293"/>
        <v>0.94511054334546774</v>
      </c>
      <c r="AT77" s="36">
        <f t="shared" ref="AT77:AT95" si="332">+AP77+AR77</f>
        <v>731927.0026066422</v>
      </c>
      <c r="AU77" s="40">
        <f t="shared" si="294"/>
        <v>0.60301802940635707</v>
      </c>
      <c r="AV77" s="116">
        <f t="shared" si="295"/>
        <v>892530.15638655168</v>
      </c>
      <c r="AW77" s="117">
        <f t="shared" si="296"/>
        <v>853750.2283334852</v>
      </c>
      <c r="AX77" s="118">
        <f t="shared" si="297"/>
        <v>1746280.3847200368</v>
      </c>
      <c r="AY77" s="32"/>
      <c r="AZ77" s="35">
        <f>+'OCT-DEC 2024'!AZ77+'JUL-SEP 2024'!AZ77+'JAN-MAR 2025'!AZ77+'APR-JUN 2025'!AZ77</f>
        <v>3820608.8646442341</v>
      </c>
      <c r="BA77" s="39">
        <f t="shared" si="298"/>
        <v>5.1022567365684495</v>
      </c>
      <c r="BB77" s="36">
        <f>+'OCT-DEC 2024'!BB77+'JUL-SEP 2024'!BB77+'JAN-MAR 2025'!BB77+'APR-JUN 2025'!BB77</f>
        <v>1267533.1353557664</v>
      </c>
      <c r="BC77" s="39">
        <f t="shared" si="299"/>
        <v>5.2911026973097099</v>
      </c>
      <c r="BD77" s="36">
        <f t="shared" ref="BD77:BD95" si="333">+AZ77+BB77</f>
        <v>5088142</v>
      </c>
      <c r="BE77" s="40">
        <f t="shared" si="300"/>
        <v>5.1480290216083704</v>
      </c>
      <c r="BF77" s="38">
        <f>+'OCT-DEC 2024'!BF77+'JUL-SEP 2024'!BF77+'JAN-MAR 2025'!BF77+'APR-JUN 2025'!BF77</f>
        <v>6310215.0292061772</v>
      </c>
      <c r="BG77" s="39">
        <f t="shared" si="301"/>
        <v>1.5073125980989788</v>
      </c>
      <c r="BH77" s="36">
        <f>+'OCT-DEC 2024'!BH77+'JUL-SEP 2024'!BH77+'JAN-MAR 2025'!BH77+'APR-JUN 2025'!BH77</f>
        <v>5474573.9707938218</v>
      </c>
      <c r="BI77" s="39">
        <f t="shared" si="302"/>
        <v>2.755120939178993</v>
      </c>
      <c r="BJ77" s="36">
        <f t="shared" ref="BJ77:BJ95" si="334">+BF77+BH77</f>
        <v>11784789</v>
      </c>
      <c r="BK77" s="40">
        <f t="shared" si="303"/>
        <v>1.9089454770464838</v>
      </c>
      <c r="BL77" s="116">
        <f t="shared" si="304"/>
        <v>10130823.893850412</v>
      </c>
      <c r="BM77" s="117">
        <f t="shared" si="305"/>
        <v>6742107.1061495878</v>
      </c>
      <c r="BN77" s="118">
        <f t="shared" si="306"/>
        <v>16872931</v>
      </c>
      <c r="BO77" s="32"/>
      <c r="BP77" s="35">
        <f>+'OCT-DEC 2024'!BP77+'JUL-SEP 2024'!BP77+'JAN-MAR 2025'!BP77+'APR-JUN 2025'!BP77</f>
        <v>0</v>
      </c>
      <c r="BQ77" s="39">
        <f t="shared" si="307"/>
        <v>0</v>
      </c>
      <c r="BR77" s="36">
        <f>+'OCT-DEC 2024'!BR77+'JUL-SEP 2024'!BR77+'JAN-MAR 2025'!BR77+'APR-JUN 2025'!BR77</f>
        <v>0</v>
      </c>
      <c r="BS77" s="39">
        <f t="shared" si="308"/>
        <v>0</v>
      </c>
      <c r="BT77" s="36">
        <f t="shared" ref="BT77:BT95" si="335">+BP77+BR77</f>
        <v>0</v>
      </c>
      <c r="BU77" s="40">
        <f t="shared" si="309"/>
        <v>0</v>
      </c>
      <c r="BV77" s="38">
        <f>+'OCT-DEC 2024'!BV77+'JUL-SEP 2024'!BV77+'JAN-MAR 2025'!BV77+'APR-JUN 2025'!BV77</f>
        <v>0</v>
      </c>
      <c r="BW77" s="39">
        <f t="shared" si="310"/>
        <v>0</v>
      </c>
      <c r="BX77" s="36">
        <f>+'OCT-DEC 2024'!BX77+'JUL-SEP 2024'!BX77+'JAN-MAR 2025'!BX77+'APR-JUN 2025'!BX77</f>
        <v>0</v>
      </c>
      <c r="BY77" s="39">
        <f t="shared" si="311"/>
        <v>0</v>
      </c>
      <c r="BZ77" s="36">
        <f t="shared" ref="BZ77:BZ95" si="336">+BV77+BX77</f>
        <v>0</v>
      </c>
      <c r="CA77" s="40">
        <f t="shared" si="312"/>
        <v>0</v>
      </c>
      <c r="CB77" s="116">
        <f t="shared" si="313"/>
        <v>0</v>
      </c>
      <c r="CC77" s="117">
        <f t="shared" si="314"/>
        <v>0</v>
      </c>
      <c r="CD77" s="118">
        <f t="shared" si="315"/>
        <v>0</v>
      </c>
      <c r="CE77" s="32"/>
      <c r="CF77" s="38">
        <f t="shared" si="316"/>
        <v>9428368.2292615473</v>
      </c>
      <c r="CG77" s="39">
        <f t="shared" si="317"/>
        <v>3.7286653869861657</v>
      </c>
      <c r="CH77" s="36">
        <f t="shared" si="318"/>
        <v>2945406.442162544</v>
      </c>
      <c r="CI77" s="39">
        <f t="shared" si="319"/>
        <v>3.7344210812480561</v>
      </c>
      <c r="CJ77" s="36">
        <f t="shared" si="320"/>
        <v>12373774.671424091</v>
      </c>
      <c r="CK77" s="40">
        <f t="shared" si="321"/>
        <v>3.7300338410753229</v>
      </c>
      <c r="CL77" s="38">
        <f t="shared" si="322"/>
        <v>13345726.499323687</v>
      </c>
      <c r="CM77" s="39">
        <f t="shared" si="323"/>
        <v>1.1934952183150056</v>
      </c>
      <c r="CN77" s="36">
        <f t="shared" si="324"/>
        <v>11249566.434260394</v>
      </c>
      <c r="CO77" s="39">
        <f t="shared" si="325"/>
        <v>1.7893790308392887</v>
      </c>
      <c r="CP77" s="36">
        <f t="shared" si="326"/>
        <v>24595292.933584079</v>
      </c>
      <c r="CQ77" s="40">
        <f t="shared" si="327"/>
        <v>1.4079468121002827</v>
      </c>
      <c r="CR77" s="152"/>
      <c r="CS77" s="161" t="s">
        <v>75</v>
      </c>
      <c r="CT77" s="38">
        <f t="shared" si="328"/>
        <v>12373774.671424091</v>
      </c>
      <c r="CU77" s="36">
        <f t="shared" si="329"/>
        <v>24595292.933584079</v>
      </c>
      <c r="CV77" s="37">
        <f t="shared" si="330"/>
        <v>36969067.60500817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f>+'JUL-SEP 2024'!D78+'OCT-DEC 2024'!D78+'JAN-MAR 2025'!D78+'APR-JUN 2025'!D78</f>
        <v>682819.02088060742</v>
      </c>
      <c r="E78" s="39">
        <f t="shared" si="267"/>
        <v>1.5400007226177828</v>
      </c>
      <c r="F78" s="36">
        <f>+'JUL-SEP 2024'!F78+'OCT-DEC 2024'!F78+'JAN-MAR 2025'!F78+'APR-JUN 2025'!F78</f>
        <v>60546.467167156399</v>
      </c>
      <c r="G78" s="39">
        <f t="shared" si="268"/>
        <v>0.51794271216921073</v>
      </c>
      <c r="H78" s="36">
        <f t="shared" si="269"/>
        <v>743365.48804776382</v>
      </c>
      <c r="I78" s="202">
        <f t="shared" si="270"/>
        <v>1.3267589606499419</v>
      </c>
      <c r="J78" s="38">
        <f>+'JUL-SEP 2024'!J78+'OCT-DEC 2024'!J78+'JAN-MAR 2025'!J78+'APR-JUN 2025'!J78</f>
        <v>185733.0700116526</v>
      </c>
      <c r="K78" s="39">
        <f t="shared" si="271"/>
        <v>0.13131554934145184</v>
      </c>
      <c r="L78" s="36">
        <f>+'JUL-SEP 2024'!L78+'OCT-DEC 2024'!L78+'JAN-MAR 2025'!L78+'APR-JUN 2025'!L78</f>
        <v>180443.75786619069</v>
      </c>
      <c r="M78" s="39">
        <f t="shared" si="272"/>
        <v>0.15759115001955498</v>
      </c>
      <c r="N78" s="36">
        <f t="shared" si="273"/>
        <v>366176.82787784329</v>
      </c>
      <c r="O78" s="40">
        <f t="shared" si="274"/>
        <v>0.14307053295642785</v>
      </c>
      <c r="P78" s="116">
        <f t="shared" si="275"/>
        <v>868552.09089225996</v>
      </c>
      <c r="Q78" s="117">
        <f t="shared" si="276"/>
        <v>240990.22503334709</v>
      </c>
      <c r="R78" s="118">
        <f t="shared" si="277"/>
        <v>1109542.315925607</v>
      </c>
      <c r="S78" s="32"/>
      <c r="T78" s="38">
        <f>+'JUL-SEP 2024'!T78+'OCT-DEC 2024'!T78+'JAN-MAR 2025'!T78+'APR-JUN 2025'!T78</f>
        <v>1050298.8926248951</v>
      </c>
      <c r="U78" s="39">
        <f t="shared" si="278"/>
        <v>1.6278605655669001</v>
      </c>
      <c r="V78" s="36">
        <f>+'JUL-SEP 2024'!V78+'OCT-DEC 2024'!V78+'JAN-MAR 2025'!V78+'APR-JUN 2025'!V78</f>
        <v>414647.57827013003</v>
      </c>
      <c r="W78" s="39">
        <f t="shared" si="279"/>
        <v>1.807475701570266</v>
      </c>
      <c r="X78" s="36">
        <f t="shared" si="280"/>
        <v>1464946.4708950252</v>
      </c>
      <c r="Y78" s="40">
        <f t="shared" si="281"/>
        <v>1.6749730118201678</v>
      </c>
      <c r="Z78" s="243">
        <f>+'OCT-DEC 2024'!Z78+'JUL-SEP 2024'!Z78+'JAN-MAR 2025'!Z78+'APR-JUN 2025'!Z78</f>
        <v>5604952.5612874152</v>
      </c>
      <c r="AA78" s="39">
        <f t="shared" si="282"/>
        <v>1.5299213554501188</v>
      </c>
      <c r="AB78" s="36">
        <f>+'OCT-DEC 2024'!AB78+'JUL-SEP 2024'!AB78+'JAN-MAR 2025'!AB78+'APR-JUN 2025'!AB78</f>
        <v>2663878.666958672</v>
      </c>
      <c r="AC78" s="39">
        <f t="shared" si="283"/>
        <v>1.5424998129452387</v>
      </c>
      <c r="AD78" s="36">
        <f t="shared" si="284"/>
        <v>8268831.2282460872</v>
      </c>
      <c r="AE78" s="40">
        <f t="shared" si="285"/>
        <v>1.5339511611900556</v>
      </c>
      <c r="AF78" s="116">
        <f t="shared" si="286"/>
        <v>6655251.4539123103</v>
      </c>
      <c r="AG78" s="117">
        <f t="shared" si="287"/>
        <v>3078526.2452288019</v>
      </c>
      <c r="AH78" s="118">
        <f t="shared" si="288"/>
        <v>9733777.6991411112</v>
      </c>
      <c r="AI78" s="32"/>
      <c r="AJ78" s="35">
        <f>+'OCT-DEC 2024'!AJ78+'JUL-SEP 2024'!AJ78+'JAN-MAR 2025'!AJ78+'APR-JUN 2025'!AJ78</f>
        <v>30990.630444703449</v>
      </c>
      <c r="AK78" s="39">
        <f t="shared" si="289"/>
        <v>0.16221384387537921</v>
      </c>
      <c r="AL78" s="36">
        <f>+'OCT-DEC 2024'!AL78+'JUL-SEP 2024'!AL78+'JAN-MAR 2025'!AL78+'APR-JUN 2025'!AL78</f>
        <v>10993.741982372914</v>
      </c>
      <c r="AM78" s="39">
        <f t="shared" si="290"/>
        <v>9.8977627167474672E-2</v>
      </c>
      <c r="AN78" s="36">
        <f t="shared" si="331"/>
        <v>41984.372427076363</v>
      </c>
      <c r="AO78" s="40">
        <f t="shared" si="291"/>
        <v>0.13896542255280619</v>
      </c>
      <c r="AP78" s="36">
        <f>+'OCT-DEC 2024'!AP78+'JUL-SEP 2024'!AP78+'JAN-MAR 2025'!AP78+'APR-JUN 2025'!AP78</f>
        <v>7054.4609988653756</v>
      </c>
      <c r="AQ78" s="39">
        <f t="shared" si="292"/>
        <v>1.0816523634668535E-2</v>
      </c>
      <c r="AR78" s="36">
        <f>+'OCT-DEC 2024'!AR78+'JUL-SEP 2024'!AR78+'JAN-MAR 2025'!AR78+'APR-JUN 2025'!AR78</f>
        <v>19900.716222828196</v>
      </c>
      <c r="AS78" s="39">
        <f t="shared" si="293"/>
        <v>3.5437010261811668E-2</v>
      </c>
      <c r="AT78" s="36">
        <f t="shared" si="332"/>
        <v>26955.177221693571</v>
      </c>
      <c r="AU78" s="40">
        <f t="shared" si="294"/>
        <v>2.220775814068493E-2</v>
      </c>
      <c r="AV78" s="116">
        <f t="shared" si="295"/>
        <v>38045.091443568825</v>
      </c>
      <c r="AW78" s="117">
        <f t="shared" si="296"/>
        <v>30894.45820520111</v>
      </c>
      <c r="AX78" s="118">
        <f t="shared" si="297"/>
        <v>68939.549648769927</v>
      </c>
      <c r="AY78" s="32"/>
      <c r="AZ78" s="35">
        <f>+'OCT-DEC 2024'!AZ78+'JUL-SEP 2024'!AZ78+'JAN-MAR 2025'!AZ78+'APR-JUN 2025'!AZ78</f>
        <v>362907.52913285181</v>
      </c>
      <c r="BA78" s="39">
        <f t="shared" si="298"/>
        <v>0.48464719914267512</v>
      </c>
      <c r="BB78" s="36">
        <f>+'OCT-DEC 2024'!BB78+'JUL-SEP 2024'!BB78+'JAN-MAR 2025'!BB78+'APR-JUN 2025'!BB78</f>
        <v>120283.47086714818</v>
      </c>
      <c r="BC78" s="39">
        <f t="shared" si="299"/>
        <v>0.50210300574770406</v>
      </c>
      <c r="BD78" s="36">
        <f t="shared" si="333"/>
        <v>483191</v>
      </c>
      <c r="BE78" s="40">
        <f t="shared" si="300"/>
        <v>0.48887811916019047</v>
      </c>
      <c r="BF78" s="38">
        <f>+'OCT-DEC 2024'!BF78+'JUL-SEP 2024'!BF78+'JAN-MAR 2025'!BF78+'APR-JUN 2025'!BF78</f>
        <v>367007.84439410287</v>
      </c>
      <c r="BG78" s="39">
        <f t="shared" si="301"/>
        <v>8.7666671404377283E-2</v>
      </c>
      <c r="BH78" s="36">
        <f>+'OCT-DEC 2024'!BH78+'JUL-SEP 2024'!BH78+'JAN-MAR 2025'!BH78+'APR-JUN 2025'!BH78</f>
        <v>321679.15560589713</v>
      </c>
      <c r="BI78" s="39">
        <f t="shared" si="302"/>
        <v>0.16188747873996029</v>
      </c>
      <c r="BJ78" s="36">
        <f t="shared" si="334"/>
        <v>688687</v>
      </c>
      <c r="BK78" s="40">
        <f t="shared" si="303"/>
        <v>0.11155617073421609</v>
      </c>
      <c r="BL78" s="116">
        <f t="shared" si="304"/>
        <v>729915.37352695467</v>
      </c>
      <c r="BM78" s="117">
        <f t="shared" si="305"/>
        <v>441962.62647304533</v>
      </c>
      <c r="BN78" s="118">
        <f t="shared" si="306"/>
        <v>1171878</v>
      </c>
      <c r="BO78" s="32"/>
      <c r="BP78" s="35">
        <f>+'OCT-DEC 2024'!BP78+'JUL-SEP 2024'!BP78+'JAN-MAR 2025'!BP78+'APR-JUN 2025'!BP78</f>
        <v>0</v>
      </c>
      <c r="BQ78" s="39">
        <f t="shared" si="307"/>
        <v>0</v>
      </c>
      <c r="BR78" s="36">
        <f>+'OCT-DEC 2024'!BR78+'JUL-SEP 2024'!BR78+'JAN-MAR 2025'!BR78+'APR-JUN 2025'!BR78</f>
        <v>0</v>
      </c>
      <c r="BS78" s="39">
        <f t="shared" si="308"/>
        <v>0</v>
      </c>
      <c r="BT78" s="36">
        <f t="shared" si="335"/>
        <v>0</v>
      </c>
      <c r="BU78" s="40">
        <f t="shared" si="309"/>
        <v>0</v>
      </c>
      <c r="BV78" s="38">
        <f>+'OCT-DEC 2024'!BV78+'JUL-SEP 2024'!BV78+'JAN-MAR 2025'!BV78+'APR-JUN 2025'!BV78</f>
        <v>0</v>
      </c>
      <c r="BW78" s="39">
        <f t="shared" si="310"/>
        <v>0</v>
      </c>
      <c r="BX78" s="36">
        <f>+'OCT-DEC 2024'!BX78+'JUL-SEP 2024'!BX78+'JAN-MAR 2025'!BX78+'APR-JUN 2025'!BX78</f>
        <v>0</v>
      </c>
      <c r="BY78" s="39">
        <f t="shared" si="311"/>
        <v>0</v>
      </c>
      <c r="BZ78" s="36">
        <f t="shared" si="336"/>
        <v>0</v>
      </c>
      <c r="CA78" s="40">
        <f t="shared" si="312"/>
        <v>0</v>
      </c>
      <c r="CB78" s="116">
        <f t="shared" si="313"/>
        <v>0</v>
      </c>
      <c r="CC78" s="117">
        <f t="shared" si="314"/>
        <v>0</v>
      </c>
      <c r="CD78" s="118">
        <f t="shared" si="315"/>
        <v>0</v>
      </c>
      <c r="CE78" s="32"/>
      <c r="CF78" s="38">
        <f t="shared" si="316"/>
        <v>2127016.0730830575</v>
      </c>
      <c r="CG78" s="39">
        <f t="shared" si="317"/>
        <v>0.84117749926799401</v>
      </c>
      <c r="CH78" s="36">
        <f t="shared" si="318"/>
        <v>606471.25828680745</v>
      </c>
      <c r="CI78" s="39">
        <f t="shared" si="319"/>
        <v>0.76893260627706039</v>
      </c>
      <c r="CJ78" s="36">
        <f t="shared" si="320"/>
        <v>2733487.3313698648</v>
      </c>
      <c r="CK78" s="40">
        <f t="shared" si="321"/>
        <v>0.82400080176882828</v>
      </c>
      <c r="CL78" s="38">
        <f t="shared" si="322"/>
        <v>6164747.9366920367</v>
      </c>
      <c r="CM78" s="39">
        <f t="shared" si="323"/>
        <v>0.55130735557424304</v>
      </c>
      <c r="CN78" s="36">
        <f t="shared" si="324"/>
        <v>3185902.2966535883</v>
      </c>
      <c r="CO78" s="39">
        <f t="shared" si="325"/>
        <v>0.50675613120279883</v>
      </c>
      <c r="CP78" s="36">
        <f t="shared" si="326"/>
        <v>9350650.2333456241</v>
      </c>
      <c r="CQ78" s="40">
        <f t="shared" si="327"/>
        <v>0.53527389255555702</v>
      </c>
      <c r="CR78" s="152"/>
      <c r="CS78" s="161" t="s">
        <v>76</v>
      </c>
      <c r="CT78" s="38">
        <f t="shared" si="328"/>
        <v>2733487.3313698648</v>
      </c>
      <c r="CU78" s="36">
        <f t="shared" si="329"/>
        <v>9350650.2333456241</v>
      </c>
      <c r="CV78" s="37">
        <f t="shared" si="330"/>
        <v>12084137.56471549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f>+'JUL-SEP 2024'!D79+'OCT-DEC 2024'!D79+'JAN-MAR 2025'!D79+'APR-JUN 2025'!D79</f>
        <v>12885029.325785223</v>
      </c>
      <c r="E79" s="39">
        <f t="shared" si="267"/>
        <v>29.060342295488216</v>
      </c>
      <c r="F79" s="36">
        <f>+'JUL-SEP 2024'!F79+'OCT-DEC 2024'!F79+'JAN-MAR 2025'!F79+'APR-JUN 2025'!F79</f>
        <v>604081.29760344233</v>
      </c>
      <c r="G79" s="39">
        <f t="shared" si="268"/>
        <v>5.1675930948642606</v>
      </c>
      <c r="H79" s="36">
        <f t="shared" si="269"/>
        <v>13489110.623388667</v>
      </c>
      <c r="I79" s="202">
        <f t="shared" si="270"/>
        <v>24.075368951792534</v>
      </c>
      <c r="J79" s="38">
        <f>+'JUL-SEP 2024'!J79+'OCT-DEC 2024'!J79+'JAN-MAR 2025'!J79+'APR-JUN 2025'!J79</f>
        <v>4804399.2003717758</v>
      </c>
      <c r="K79" s="39">
        <f t="shared" si="271"/>
        <v>3.3967689233418179</v>
      </c>
      <c r="L79" s="36">
        <f>+'JUL-SEP 2024'!L79+'OCT-DEC 2024'!L79+'JAN-MAR 2025'!L79+'APR-JUN 2025'!L79</f>
        <v>5459367.7779250341</v>
      </c>
      <c r="M79" s="39">
        <f t="shared" si="272"/>
        <v>4.76795682309446</v>
      </c>
      <c r="N79" s="36">
        <f t="shared" si="273"/>
        <v>10263766.978296809</v>
      </c>
      <c r="O79" s="40">
        <f t="shared" si="274"/>
        <v>4.0102008099086559</v>
      </c>
      <c r="P79" s="116">
        <f t="shared" si="275"/>
        <v>17689428.526156999</v>
      </c>
      <c r="Q79" s="117">
        <f t="shared" si="276"/>
        <v>6063449.0755284764</v>
      </c>
      <c r="R79" s="118">
        <f t="shared" si="277"/>
        <v>23752877.601685476</v>
      </c>
      <c r="S79" s="32"/>
      <c r="T79" s="38">
        <f>+'JUL-SEP 2024'!T79+'OCT-DEC 2024'!T79+'JAN-MAR 2025'!T79+'APR-JUN 2025'!T79</f>
        <v>1315447.1538361826</v>
      </c>
      <c r="U79" s="39">
        <f t="shared" si="278"/>
        <v>2.0388144392549661</v>
      </c>
      <c r="V79" s="36">
        <f>+'JUL-SEP 2024'!V79+'OCT-DEC 2024'!V79+'JAN-MAR 2025'!V79+'APR-JUN 2025'!V79</f>
        <v>464834.55696686945</v>
      </c>
      <c r="W79" s="39">
        <f t="shared" si="279"/>
        <v>2.0262439985129896</v>
      </c>
      <c r="X79" s="36">
        <f t="shared" si="280"/>
        <v>1780281.7108030519</v>
      </c>
      <c r="Y79" s="40">
        <f t="shared" si="281"/>
        <v>2.0355172549139695</v>
      </c>
      <c r="Z79" s="243">
        <f>+'OCT-DEC 2024'!Z79+'JUL-SEP 2024'!Z79+'JAN-MAR 2025'!Z79+'APR-JUN 2025'!Z79</f>
        <v>7098951.609343268</v>
      </c>
      <c r="AA79" s="39">
        <f t="shared" si="282"/>
        <v>1.9377216041854601</v>
      </c>
      <c r="AB79" s="36">
        <f>+'OCT-DEC 2024'!AB79+'JUL-SEP 2024'!AB79+'JAN-MAR 2025'!AB79+'APR-JUN 2025'!AB79</f>
        <v>3378604.5469564656</v>
      </c>
      <c r="AC79" s="39">
        <f t="shared" si="283"/>
        <v>1.9563567013531453</v>
      </c>
      <c r="AD79" s="36">
        <f t="shared" si="284"/>
        <v>10477556.156299733</v>
      </c>
      <c r="AE79" s="40">
        <f t="shared" si="285"/>
        <v>1.9436917973955379</v>
      </c>
      <c r="AF79" s="116">
        <f t="shared" si="286"/>
        <v>8414398.7631794512</v>
      </c>
      <c r="AG79" s="117">
        <f t="shared" si="287"/>
        <v>3843439.1039233352</v>
      </c>
      <c r="AH79" s="118">
        <f t="shared" si="288"/>
        <v>12257837.867102787</v>
      </c>
      <c r="AI79" s="32"/>
      <c r="AJ79" s="35">
        <f>+'OCT-DEC 2024'!AJ79+'JUL-SEP 2024'!AJ79+'JAN-MAR 2025'!AJ79+'APR-JUN 2025'!AJ79</f>
        <v>0</v>
      </c>
      <c r="AK79" s="39">
        <f t="shared" si="289"/>
        <v>0</v>
      </c>
      <c r="AL79" s="36">
        <f>+'OCT-DEC 2024'!AL79+'JUL-SEP 2024'!AL79+'JAN-MAR 2025'!AL79+'APR-JUN 2025'!AL79</f>
        <v>0</v>
      </c>
      <c r="AM79" s="39">
        <f t="shared" si="290"/>
        <v>0</v>
      </c>
      <c r="AN79" s="36">
        <f t="shared" si="331"/>
        <v>0</v>
      </c>
      <c r="AO79" s="40">
        <f t="shared" si="291"/>
        <v>0</v>
      </c>
      <c r="AP79" s="36">
        <f>+'OCT-DEC 2024'!AP79+'JUL-SEP 2024'!AP79+'JAN-MAR 2025'!AP79+'APR-JUN 2025'!AP79</f>
        <v>0</v>
      </c>
      <c r="AQ79" s="39">
        <f t="shared" si="292"/>
        <v>0</v>
      </c>
      <c r="AR79" s="36">
        <f>+'OCT-DEC 2024'!AR79+'JUL-SEP 2024'!AR79+'JAN-MAR 2025'!AR79+'APR-JUN 2025'!AR79</f>
        <v>0</v>
      </c>
      <c r="AS79" s="39">
        <f t="shared" si="293"/>
        <v>0</v>
      </c>
      <c r="AT79" s="36">
        <f t="shared" si="332"/>
        <v>0</v>
      </c>
      <c r="AU79" s="40">
        <f t="shared" si="294"/>
        <v>0</v>
      </c>
      <c r="AV79" s="116">
        <f t="shared" si="295"/>
        <v>0</v>
      </c>
      <c r="AW79" s="117">
        <f t="shared" si="296"/>
        <v>0</v>
      </c>
      <c r="AX79" s="118">
        <f t="shared" si="297"/>
        <v>0</v>
      </c>
      <c r="AY79" s="32"/>
      <c r="AZ79" s="35">
        <f>+'OCT-DEC 2024'!AZ79+'JUL-SEP 2024'!AZ79+'JAN-MAR 2025'!AZ79+'APR-JUN 2025'!AZ79</f>
        <v>2927842.5712730144</v>
      </c>
      <c r="BA79" s="39">
        <f t="shared" si="298"/>
        <v>3.9100062351660476</v>
      </c>
      <c r="BB79" s="36">
        <f>+'OCT-DEC 2024'!BB79+'JUL-SEP 2024'!BB79+'JAN-MAR 2025'!BB79+'APR-JUN 2025'!BB79</f>
        <v>973641.42872698558</v>
      </c>
      <c r="BC79" s="39">
        <f t="shared" si="299"/>
        <v>4.0643014735105067</v>
      </c>
      <c r="BD79" s="36">
        <f t="shared" si="333"/>
        <v>3901484</v>
      </c>
      <c r="BE79" s="40">
        <f t="shared" si="300"/>
        <v>3.9474041525061034</v>
      </c>
      <c r="BF79" s="38">
        <f>+'OCT-DEC 2024'!BF79+'JUL-SEP 2024'!BF79+'JAN-MAR 2025'!BF79+'APR-JUN 2025'!BF79</f>
        <v>5559278.1351856645</v>
      </c>
      <c r="BG79" s="39">
        <f t="shared" si="301"/>
        <v>1.3279373096982554</v>
      </c>
      <c r="BH79" s="36">
        <f>+'OCT-DEC 2024'!BH79+'JUL-SEP 2024'!BH79+'JAN-MAR 2025'!BH79+'APR-JUN 2025'!BH79</f>
        <v>4804143.8648143355</v>
      </c>
      <c r="BI79" s="39">
        <f t="shared" si="302"/>
        <v>2.4177218953275061</v>
      </c>
      <c r="BJ79" s="36">
        <f t="shared" si="334"/>
        <v>10363422</v>
      </c>
      <c r="BK79" s="40">
        <f t="shared" si="303"/>
        <v>1.6787069801270116</v>
      </c>
      <c r="BL79" s="116">
        <f t="shared" si="304"/>
        <v>8487120.7064586785</v>
      </c>
      <c r="BM79" s="117">
        <f t="shared" si="305"/>
        <v>5777785.2935413215</v>
      </c>
      <c r="BN79" s="118">
        <f t="shared" si="306"/>
        <v>14264906</v>
      </c>
      <c r="BO79" s="32"/>
      <c r="BP79" s="35">
        <f>+'OCT-DEC 2024'!BP79+'JUL-SEP 2024'!BP79+'JAN-MAR 2025'!BP79+'APR-JUN 2025'!BP79</f>
        <v>551323.16</v>
      </c>
      <c r="BQ79" s="39">
        <f t="shared" si="307"/>
        <v>1.1022693438843916</v>
      </c>
      <c r="BR79" s="36">
        <f>+'OCT-DEC 2024'!BR79+'JUL-SEP 2024'!BR79+'JAN-MAR 2025'!BR79+'APR-JUN 2025'!BR79</f>
        <v>20866.61</v>
      </c>
      <c r="BS79" s="39">
        <f t="shared" si="308"/>
        <v>0.22735217528682408</v>
      </c>
      <c r="BT79" s="36">
        <f t="shared" si="335"/>
        <v>572189.77</v>
      </c>
      <c r="BU79" s="40">
        <f t="shared" si="309"/>
        <v>0.96661514784982572</v>
      </c>
      <c r="BV79" s="38">
        <f>+'OCT-DEC 2024'!BV79+'JUL-SEP 2024'!BV79+'JAN-MAR 2025'!BV79+'APR-JUN 2025'!BV79</f>
        <v>505541.93999999989</v>
      </c>
      <c r="BW79" s="39">
        <f t="shared" si="310"/>
        <v>0.39947999999999989</v>
      </c>
      <c r="BX79" s="36">
        <f>+'OCT-DEC 2024'!BX79+'JUL-SEP 2024'!BX79+'JAN-MAR 2025'!BX79+'APR-JUN 2025'!BX79</f>
        <v>269778.36</v>
      </c>
      <c r="BY79" s="39">
        <f t="shared" si="311"/>
        <v>0.31144287658692182</v>
      </c>
      <c r="BZ79" s="36">
        <f t="shared" si="336"/>
        <v>775320.29999999981</v>
      </c>
      <c r="CA79" s="40">
        <f t="shared" si="312"/>
        <v>0.36370627300664571</v>
      </c>
      <c r="CB79" s="116">
        <f t="shared" si="313"/>
        <v>1056865.0999999999</v>
      </c>
      <c r="CC79" s="117">
        <f t="shared" si="314"/>
        <v>290644.96999999997</v>
      </c>
      <c r="CD79" s="118">
        <f t="shared" si="315"/>
        <v>1347510.0699999998</v>
      </c>
      <c r="CE79" s="32"/>
      <c r="CF79" s="38">
        <f t="shared" si="316"/>
        <v>17679642.210894421</v>
      </c>
      <c r="CG79" s="39">
        <f t="shared" si="317"/>
        <v>6.9918217408469543</v>
      </c>
      <c r="CH79" s="36">
        <f t="shared" si="318"/>
        <v>2063423.8932972974</v>
      </c>
      <c r="CI79" s="39">
        <f t="shared" si="319"/>
        <v>2.616173298318305</v>
      </c>
      <c r="CJ79" s="36">
        <f t="shared" si="320"/>
        <v>19743066.104191717</v>
      </c>
      <c r="CK79" s="40">
        <f t="shared" si="321"/>
        <v>5.9514826033878947</v>
      </c>
      <c r="CL79" s="38">
        <f t="shared" si="322"/>
        <v>17968170.884900708</v>
      </c>
      <c r="CM79" s="39">
        <f t="shared" si="323"/>
        <v>1.6068758815102833</v>
      </c>
      <c r="CN79" s="36">
        <f t="shared" si="324"/>
        <v>13911894.549695835</v>
      </c>
      <c r="CO79" s="39">
        <f t="shared" si="325"/>
        <v>2.2128543826062352</v>
      </c>
      <c r="CP79" s="36">
        <f t="shared" si="326"/>
        <v>31880065.434596542</v>
      </c>
      <c r="CQ79" s="40">
        <f t="shared" si="327"/>
        <v>1.8249604352912179</v>
      </c>
      <c r="CR79" s="152"/>
      <c r="CS79" s="161" t="s">
        <v>77</v>
      </c>
      <c r="CT79" s="38">
        <f t="shared" si="328"/>
        <v>19743066.104191717</v>
      </c>
      <c r="CU79" s="36">
        <f t="shared" si="329"/>
        <v>31880065.434596542</v>
      </c>
      <c r="CV79" s="37">
        <f t="shared" si="330"/>
        <v>51623131.538788259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f>+'JUL-SEP 2024'!D80+'OCT-DEC 2024'!D80+'JAN-MAR 2025'!D80+'APR-JUN 2025'!D80</f>
        <v>3262699.0582539011</v>
      </c>
      <c r="E80" s="39">
        <f t="shared" si="267"/>
        <v>7.3585514664125382</v>
      </c>
      <c r="F80" s="36">
        <f>+'JUL-SEP 2024'!F80+'OCT-DEC 2024'!F80+'JAN-MAR 2025'!F80+'APR-JUN 2025'!F80</f>
        <v>1295546.6433032895</v>
      </c>
      <c r="G80" s="39">
        <f t="shared" si="268"/>
        <v>11.082710083177552</v>
      </c>
      <c r="H80" s="36">
        <f t="shared" si="269"/>
        <v>4558245.7015571911</v>
      </c>
      <c r="I80" s="202">
        <f t="shared" si="270"/>
        <v>8.135558384971052</v>
      </c>
      <c r="J80" s="38">
        <f>+'JUL-SEP 2024'!J80+'OCT-DEC 2024'!J80+'JAN-MAR 2025'!J80+'APR-JUN 2025'!J80</f>
        <v>4952900.800917834</v>
      </c>
      <c r="K80" s="39">
        <f t="shared" si="271"/>
        <v>3.5017613689658904</v>
      </c>
      <c r="L80" s="36">
        <f>+'JUL-SEP 2024'!L80+'OCT-DEC 2024'!L80+'JAN-MAR 2025'!L80+'APR-JUN 2025'!L80</f>
        <v>4680840.3197111599</v>
      </c>
      <c r="M80" s="39">
        <f t="shared" si="272"/>
        <v>4.088027304265073</v>
      </c>
      <c r="N80" s="36">
        <f t="shared" si="273"/>
        <v>9633741.120628994</v>
      </c>
      <c r="O80" s="40">
        <f t="shared" si="274"/>
        <v>3.7640406807840052</v>
      </c>
      <c r="P80" s="116">
        <f t="shared" si="275"/>
        <v>8215599.8591717351</v>
      </c>
      <c r="Q80" s="117">
        <f t="shared" si="276"/>
        <v>5976386.9630144499</v>
      </c>
      <c r="R80" s="118">
        <f t="shared" si="277"/>
        <v>14191986.822186185</v>
      </c>
      <c r="S80" s="32"/>
      <c r="T80" s="38">
        <f>+'JUL-SEP 2024'!T80+'OCT-DEC 2024'!T80+'JAN-MAR 2025'!T80+'APR-JUN 2025'!T80</f>
        <v>3958560.3912758781</v>
      </c>
      <c r="U80" s="39">
        <f t="shared" si="278"/>
        <v>6.1353814639072386</v>
      </c>
      <c r="V80" s="36">
        <f>+'JUL-SEP 2024'!V80+'OCT-DEC 2024'!V80+'JAN-MAR 2025'!V80+'APR-JUN 2025'!V80</f>
        <v>1568780.9841481643</v>
      </c>
      <c r="W80" s="39">
        <f t="shared" si="279"/>
        <v>6.8384181134323025</v>
      </c>
      <c r="X80" s="36">
        <f t="shared" si="280"/>
        <v>5527341.3754240423</v>
      </c>
      <c r="Y80" s="40">
        <f t="shared" si="281"/>
        <v>6.3197856132558003</v>
      </c>
      <c r="Z80" s="243">
        <f>+'OCT-DEC 2024'!Z80+'JUL-SEP 2024'!Z80+'JAN-MAR 2025'!Z80+'APR-JUN 2025'!Z80</f>
        <v>19044397.511998829</v>
      </c>
      <c r="AA80" s="39">
        <f t="shared" si="282"/>
        <v>5.198336673985283</v>
      </c>
      <c r="AB80" s="36">
        <f>+'OCT-DEC 2024'!AB80+'JUL-SEP 2024'!AB80+'JAN-MAR 2025'!AB80+'APR-JUN 2025'!AB80</f>
        <v>8995229.0965386368</v>
      </c>
      <c r="AC80" s="39">
        <f t="shared" si="283"/>
        <v>5.2086228141357305</v>
      </c>
      <c r="AD80" s="36">
        <f t="shared" si="284"/>
        <v>28039626.608537465</v>
      </c>
      <c r="AE80" s="40">
        <f t="shared" si="285"/>
        <v>5.2016320817597377</v>
      </c>
      <c r="AF80" s="116">
        <f t="shared" si="286"/>
        <v>23002957.903274707</v>
      </c>
      <c r="AG80" s="117">
        <f t="shared" si="287"/>
        <v>10564010.0806868</v>
      </c>
      <c r="AH80" s="118">
        <f t="shared" si="288"/>
        <v>33566967.983961508</v>
      </c>
      <c r="AI80" s="32"/>
      <c r="AJ80" s="35">
        <f>+'OCT-DEC 2024'!AJ80+'JUL-SEP 2024'!AJ80+'JAN-MAR 2025'!AJ80+'APR-JUN 2025'!AJ80</f>
        <v>1895667.2678212882</v>
      </c>
      <c r="AK80" s="39">
        <f t="shared" si="289"/>
        <v>9.9224659133897664</v>
      </c>
      <c r="AL80" s="36">
        <f>+'OCT-DEC 2024'!AL80+'JUL-SEP 2024'!AL80+'JAN-MAR 2025'!AL80+'APR-JUN 2025'!AL80</f>
        <v>900467.19442689361</v>
      </c>
      <c r="AM80" s="39">
        <f t="shared" si="290"/>
        <v>8.1069854458499684</v>
      </c>
      <c r="AN80" s="36">
        <f t="shared" si="331"/>
        <v>2796134.4622481819</v>
      </c>
      <c r="AO80" s="40">
        <f t="shared" si="291"/>
        <v>9.2550152496787117</v>
      </c>
      <c r="AP80" s="36">
        <f>+'OCT-DEC 2024'!AP80+'JUL-SEP 2024'!AP80+'JAN-MAR 2025'!AP80+'APR-JUN 2025'!AP80</f>
        <v>4381895.7615401559</v>
      </c>
      <c r="AQ80" s="39">
        <f t="shared" si="292"/>
        <v>6.7187102001097161</v>
      </c>
      <c r="AR80" s="36">
        <f>+'OCT-DEC 2024'!AR80+'JUL-SEP 2024'!AR80+'JAN-MAR 2025'!AR80+'APR-JUN 2025'!AR80</f>
        <v>1089021.9249783554</v>
      </c>
      <c r="AS80" s="39">
        <f t="shared" si="293"/>
        <v>1.9392106645150387</v>
      </c>
      <c r="AT80" s="36">
        <f t="shared" si="332"/>
        <v>5470917.6865185108</v>
      </c>
      <c r="AU80" s="40">
        <f t="shared" si="294"/>
        <v>4.5073647926906517</v>
      </c>
      <c r="AV80" s="116">
        <f t="shared" si="295"/>
        <v>6277563.0293614436</v>
      </c>
      <c r="AW80" s="117">
        <f t="shared" si="296"/>
        <v>1989489.1194052491</v>
      </c>
      <c r="AX80" s="118">
        <f t="shared" si="297"/>
        <v>8267052.1487666927</v>
      </c>
      <c r="AY80" s="32"/>
      <c r="AZ80" s="35">
        <f>+'OCT-DEC 2024'!AZ80+'JUL-SEP 2024'!AZ80+'JAN-MAR 2025'!AZ80+'APR-JUN 2025'!AZ80</f>
        <v>16917581.916671563</v>
      </c>
      <c r="BA80" s="39">
        <f t="shared" si="298"/>
        <v>22.59269382416192</v>
      </c>
      <c r="BB80" s="36">
        <f>+'OCT-DEC 2024'!BB80+'JUL-SEP 2024'!BB80+'JAN-MAR 2025'!BB80+'APR-JUN 2025'!BB80</f>
        <v>5593314.5833284408</v>
      </c>
      <c r="BC80" s="39">
        <f t="shared" si="299"/>
        <v>23.348345738073579</v>
      </c>
      <c r="BD80" s="36">
        <f t="shared" si="333"/>
        <v>22510896.500000004</v>
      </c>
      <c r="BE80" s="40">
        <f t="shared" si="300"/>
        <v>22.775847939075266</v>
      </c>
      <c r="BF80" s="38">
        <f>+'OCT-DEC 2024'!BF80+'JUL-SEP 2024'!BF80+'JAN-MAR 2025'!BF80+'APR-JUN 2025'!BF80</f>
        <v>22423721.556987833</v>
      </c>
      <c r="BG80" s="39">
        <f t="shared" si="301"/>
        <v>5.3563242841446215</v>
      </c>
      <c r="BH80" s="36">
        <f>+'OCT-DEC 2024'!BH80+'JUL-SEP 2024'!BH80+'JAN-MAR 2025'!BH80+'APR-JUN 2025'!BH80</f>
        <v>19398240.343012169</v>
      </c>
      <c r="BI80" s="39">
        <f t="shared" si="302"/>
        <v>9.7623118141026755</v>
      </c>
      <c r="BJ80" s="36">
        <f t="shared" si="334"/>
        <v>41821961.900000006</v>
      </c>
      <c r="BK80" s="40">
        <f t="shared" si="303"/>
        <v>6.774482344165464</v>
      </c>
      <c r="BL80" s="116">
        <f t="shared" si="304"/>
        <v>39341303.473659396</v>
      </c>
      <c r="BM80" s="117">
        <f t="shared" si="305"/>
        <v>24991554.92634061</v>
      </c>
      <c r="BN80" s="118">
        <f t="shared" si="306"/>
        <v>64332858.400000006</v>
      </c>
      <c r="BO80" s="32"/>
      <c r="BP80" s="35">
        <f>+'OCT-DEC 2024'!BP80+'JUL-SEP 2024'!BP80+'JAN-MAR 2025'!BP80+'APR-JUN 2025'!BP80</f>
        <v>163102.75999999998</v>
      </c>
      <c r="BQ80" s="39">
        <f t="shared" si="307"/>
        <v>0.32609399585341808</v>
      </c>
      <c r="BR80" s="36">
        <f>+'OCT-DEC 2024'!BR80+'JUL-SEP 2024'!BR80+'JAN-MAR 2025'!BR80+'APR-JUN 2025'!BR80</f>
        <v>61314.060000000012</v>
      </c>
      <c r="BS80" s="39">
        <f t="shared" si="308"/>
        <v>0.66804741722142935</v>
      </c>
      <c r="BT80" s="36">
        <f t="shared" si="335"/>
        <v>224416.82</v>
      </c>
      <c r="BU80" s="40">
        <f t="shared" si="309"/>
        <v>0.37911320512473984</v>
      </c>
      <c r="BV80" s="38">
        <f>+'OCT-DEC 2024'!BV80+'JUL-SEP 2024'!BV80+'JAN-MAR 2025'!BV80+'APR-JUN 2025'!BV80</f>
        <v>777073.95999999926</v>
      </c>
      <c r="BW80" s="39">
        <f t="shared" si="310"/>
        <v>0.6140450098775182</v>
      </c>
      <c r="BX80" s="36">
        <f>+'OCT-DEC 2024'!BX80+'JUL-SEP 2024'!BX80+'JAN-MAR 2025'!BX80+'APR-JUN 2025'!BX80</f>
        <v>865159.88999999978</v>
      </c>
      <c r="BY80" s="39">
        <f t="shared" si="311"/>
        <v>0.99877501238136668</v>
      </c>
      <c r="BZ80" s="36">
        <f t="shared" si="336"/>
        <v>1642233.8499999992</v>
      </c>
      <c r="CA80" s="40">
        <f t="shared" si="312"/>
        <v>0.77037935545974312</v>
      </c>
      <c r="CB80" s="116">
        <f t="shared" si="313"/>
        <v>940176.71999999927</v>
      </c>
      <c r="CC80" s="117">
        <f t="shared" si="314"/>
        <v>926473.94999999984</v>
      </c>
      <c r="CD80" s="118">
        <f t="shared" si="315"/>
        <v>1866650.669999999</v>
      </c>
      <c r="CE80" s="32"/>
      <c r="CF80" s="38">
        <f t="shared" si="316"/>
        <v>26197611.394022632</v>
      </c>
      <c r="CG80" s="39">
        <f t="shared" si="317"/>
        <v>10.360448855131031</v>
      </c>
      <c r="CH80" s="36">
        <f t="shared" si="318"/>
        <v>9419423.4652067889</v>
      </c>
      <c r="CI80" s="39">
        <f t="shared" si="319"/>
        <v>11.942695941088607</v>
      </c>
      <c r="CJ80" s="36">
        <f t="shared" si="320"/>
        <v>35617034.859229423</v>
      </c>
      <c r="CK80" s="40">
        <f t="shared" si="321"/>
        <v>10.736638485141839</v>
      </c>
      <c r="CL80" s="38">
        <f t="shared" si="322"/>
        <v>51579989.591444649</v>
      </c>
      <c r="CM80" s="39">
        <f t="shared" si="323"/>
        <v>4.6127478291456523</v>
      </c>
      <c r="CN80" s="36">
        <f t="shared" si="324"/>
        <v>35028491.574240319</v>
      </c>
      <c r="CO80" s="39">
        <f t="shared" si="325"/>
        <v>5.5717034670765244</v>
      </c>
      <c r="CP80" s="36">
        <f t="shared" si="326"/>
        <v>86608481.165684968</v>
      </c>
      <c r="CQ80" s="40">
        <f t="shared" si="327"/>
        <v>4.9578647136813814</v>
      </c>
      <c r="CR80" s="152"/>
      <c r="CS80" s="161" t="s">
        <v>78</v>
      </c>
      <c r="CT80" s="38">
        <f t="shared" si="328"/>
        <v>35617034.859229423</v>
      </c>
      <c r="CU80" s="36">
        <f t="shared" si="329"/>
        <v>86608481.165684968</v>
      </c>
      <c r="CV80" s="37">
        <f t="shared" si="330"/>
        <v>122225516.02491438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f>+'JUL-SEP 2024'!D81+'OCT-DEC 2024'!D81+'JAN-MAR 2025'!D81+'APR-JUN 2025'!D81</f>
        <v>1732401.1593476569</v>
      </c>
      <c r="E81" s="39">
        <f t="shared" si="267"/>
        <v>3.9071832442783765</v>
      </c>
      <c r="F81" s="36">
        <f>+'JUL-SEP 2024'!F81+'OCT-DEC 2024'!F81+'JAN-MAR 2025'!F81+'APR-JUN 2025'!F81</f>
        <v>414760.8815262281</v>
      </c>
      <c r="G81" s="39">
        <f t="shared" si="268"/>
        <v>3.5480579781196266</v>
      </c>
      <c r="H81" s="36">
        <f t="shared" si="269"/>
        <v>2147162.0408738852</v>
      </c>
      <c r="I81" s="202">
        <f t="shared" si="270"/>
        <v>3.832255496792448</v>
      </c>
      <c r="J81" s="38">
        <f>+'JUL-SEP 2024'!J81+'OCT-DEC 2024'!J81+'JAN-MAR 2025'!J81+'APR-JUN 2025'!J81</f>
        <v>943371.94375178311</v>
      </c>
      <c r="K81" s="39">
        <f t="shared" si="271"/>
        <v>0.66697548809862783</v>
      </c>
      <c r="L81" s="36">
        <f>+'JUL-SEP 2024'!L81+'OCT-DEC 2024'!L81+'JAN-MAR 2025'!L81+'APR-JUN 2025'!L81</f>
        <v>1169963.2347079059</v>
      </c>
      <c r="M81" s="39">
        <f t="shared" si="272"/>
        <v>1.0217912429807774</v>
      </c>
      <c r="N81" s="36">
        <f t="shared" si="273"/>
        <v>2113335.178459689</v>
      </c>
      <c r="O81" s="40">
        <f t="shared" si="274"/>
        <v>0.82571033249176917</v>
      </c>
      <c r="P81" s="116">
        <f t="shared" si="275"/>
        <v>2675773.1030994402</v>
      </c>
      <c r="Q81" s="117">
        <f t="shared" si="276"/>
        <v>1584724.116234134</v>
      </c>
      <c r="R81" s="118">
        <f t="shared" si="277"/>
        <v>4260497.2193335742</v>
      </c>
      <c r="S81" s="32"/>
      <c r="T81" s="38">
        <f>+'JUL-SEP 2024'!T81+'OCT-DEC 2024'!T81+'JAN-MAR 2025'!T81+'APR-JUN 2025'!T81</f>
        <v>821038.92873525841</v>
      </c>
      <c r="U81" s="39">
        <f t="shared" si="278"/>
        <v>1.2725300428939439</v>
      </c>
      <c r="V81" s="36">
        <f>+'JUL-SEP 2024'!V81+'OCT-DEC 2024'!V81+'JAN-MAR 2025'!V81+'APR-JUN 2025'!V81</f>
        <v>293281.07608500367</v>
      </c>
      <c r="W81" s="39">
        <f t="shared" si="279"/>
        <v>1.2784312426604405</v>
      </c>
      <c r="X81" s="36">
        <f t="shared" si="280"/>
        <v>1114320.0048202621</v>
      </c>
      <c r="Y81" s="40">
        <f t="shared" si="281"/>
        <v>1.2740779077510775</v>
      </c>
      <c r="Z81" s="243">
        <f>+'OCT-DEC 2024'!Z81+'JUL-SEP 2024'!Z81+'JAN-MAR 2025'!Z81+'APR-JUN 2025'!Z81</f>
        <v>3032207.5883244528</v>
      </c>
      <c r="AA81" s="39">
        <f t="shared" si="282"/>
        <v>0.8276678692299102</v>
      </c>
      <c r="AB81" s="36">
        <f>+'OCT-DEC 2024'!AB81+'JUL-SEP 2024'!AB81+'JAN-MAR 2025'!AB81+'APR-JUN 2025'!AB81</f>
        <v>1446106.2154460754</v>
      </c>
      <c r="AC81" s="39">
        <f t="shared" si="283"/>
        <v>0.83735741964974597</v>
      </c>
      <c r="AD81" s="36">
        <f t="shared" si="284"/>
        <v>4478313.8037705282</v>
      </c>
      <c r="AE81" s="40">
        <f t="shared" si="285"/>
        <v>0.83077214540323352</v>
      </c>
      <c r="AF81" s="116">
        <f t="shared" si="286"/>
        <v>3853246.5170597113</v>
      </c>
      <c r="AG81" s="117">
        <f t="shared" si="287"/>
        <v>1739387.291531079</v>
      </c>
      <c r="AH81" s="118">
        <f t="shared" si="288"/>
        <v>5592633.8085907903</v>
      </c>
      <c r="AI81" s="32"/>
      <c r="AJ81" s="35">
        <f>+'OCT-DEC 2024'!AJ81+'JUL-SEP 2024'!AJ81+'JAN-MAR 2025'!AJ81+'APR-JUN 2025'!AJ81</f>
        <v>0</v>
      </c>
      <c r="AK81" s="39">
        <f t="shared" si="289"/>
        <v>0</v>
      </c>
      <c r="AL81" s="36">
        <f>+'OCT-DEC 2024'!AL81+'JUL-SEP 2024'!AL81+'JAN-MAR 2025'!AL81+'APR-JUN 2025'!AL81</f>
        <v>0</v>
      </c>
      <c r="AM81" s="39">
        <f t="shared" si="290"/>
        <v>0</v>
      </c>
      <c r="AN81" s="36">
        <f t="shared" si="331"/>
        <v>0</v>
      </c>
      <c r="AO81" s="40">
        <f t="shared" si="291"/>
        <v>0</v>
      </c>
      <c r="AP81" s="36">
        <f>+'OCT-DEC 2024'!AP81+'JUL-SEP 2024'!AP81+'JAN-MAR 2025'!AP81+'APR-JUN 2025'!AP81</f>
        <v>0</v>
      </c>
      <c r="AQ81" s="39">
        <f t="shared" si="292"/>
        <v>0</v>
      </c>
      <c r="AR81" s="36">
        <f>+'OCT-DEC 2024'!AR81+'JUL-SEP 2024'!AR81+'JAN-MAR 2025'!AR81+'APR-JUN 2025'!AR81</f>
        <v>0</v>
      </c>
      <c r="AS81" s="39">
        <f t="shared" si="293"/>
        <v>0</v>
      </c>
      <c r="AT81" s="36">
        <f t="shared" si="332"/>
        <v>0</v>
      </c>
      <c r="AU81" s="40">
        <f t="shared" si="294"/>
        <v>0</v>
      </c>
      <c r="AV81" s="116">
        <f t="shared" si="295"/>
        <v>0</v>
      </c>
      <c r="AW81" s="117">
        <f t="shared" si="296"/>
        <v>0</v>
      </c>
      <c r="AX81" s="118">
        <f t="shared" si="297"/>
        <v>0</v>
      </c>
      <c r="AY81" s="32"/>
      <c r="AZ81" s="35">
        <f>+'OCT-DEC 2024'!AZ81+'JUL-SEP 2024'!AZ81+'JAN-MAR 2025'!AZ81+'APR-JUN 2025'!AZ81</f>
        <v>10689578.902500872</v>
      </c>
      <c r="BA81" s="39">
        <f t="shared" si="298"/>
        <v>14.27546705214583</v>
      </c>
      <c r="BB81" s="36">
        <f>+'OCT-DEC 2024'!BB81+'JUL-SEP 2024'!BB81+'JAN-MAR 2025'!BB81+'APR-JUN 2025'!BB81</f>
        <v>3583666.8525675442</v>
      </c>
      <c r="BC81" s="39">
        <f t="shared" si="299"/>
        <v>14.959411175122831</v>
      </c>
      <c r="BD81" s="36">
        <f t="shared" si="333"/>
        <v>14273245.755068416</v>
      </c>
      <c r="BE81" s="40">
        <f t="shared" si="300"/>
        <v>14.441240708227223</v>
      </c>
      <c r="BF81" s="38">
        <f>+'OCT-DEC 2024'!BF81+'JUL-SEP 2024'!BF81+'JAN-MAR 2025'!BF81+'APR-JUN 2025'!BF81</f>
        <v>14846348.711457696</v>
      </c>
      <c r="BG81" s="39">
        <f t="shared" si="301"/>
        <v>3.5463273985079842</v>
      </c>
      <c r="BH81" s="36">
        <f>+'OCT-DEC 2024'!BH81+'JUL-SEP 2024'!BH81+'JAN-MAR 2025'!BH81+'APR-JUN 2025'!BH81</f>
        <v>13024735.477989361</v>
      </c>
      <c r="BI81" s="39">
        <f t="shared" si="302"/>
        <v>6.5547970735470136</v>
      </c>
      <c r="BJ81" s="36">
        <f t="shared" si="334"/>
        <v>27871084.189447057</v>
      </c>
      <c r="BK81" s="40">
        <f t="shared" si="303"/>
        <v>4.5146654813952729</v>
      </c>
      <c r="BL81" s="116">
        <f t="shared" si="304"/>
        <v>25535927.613958567</v>
      </c>
      <c r="BM81" s="117">
        <f t="shared" si="305"/>
        <v>16608402.330556905</v>
      </c>
      <c r="BN81" s="118">
        <f t="shared" si="306"/>
        <v>42144329.944515474</v>
      </c>
      <c r="BO81" s="32"/>
      <c r="BP81" s="35">
        <f>+'OCT-DEC 2024'!BP81+'JUL-SEP 2024'!BP81+'JAN-MAR 2025'!BP81+'APR-JUN 2025'!BP81</f>
        <v>0</v>
      </c>
      <c r="BQ81" s="39">
        <f t="shared" si="307"/>
        <v>0</v>
      </c>
      <c r="BR81" s="36">
        <f>+'OCT-DEC 2024'!BR81+'JUL-SEP 2024'!BR81+'JAN-MAR 2025'!BR81+'APR-JUN 2025'!BR81</f>
        <v>0</v>
      </c>
      <c r="BS81" s="39">
        <f t="shared" si="308"/>
        <v>0</v>
      </c>
      <c r="BT81" s="36">
        <f t="shared" si="335"/>
        <v>0</v>
      </c>
      <c r="BU81" s="40">
        <f t="shared" si="309"/>
        <v>0</v>
      </c>
      <c r="BV81" s="38">
        <f>+'OCT-DEC 2024'!BV81+'JUL-SEP 2024'!BV81+'JAN-MAR 2025'!BV81+'APR-JUN 2025'!BV81</f>
        <v>0</v>
      </c>
      <c r="BW81" s="39">
        <f t="shared" si="310"/>
        <v>0</v>
      </c>
      <c r="BX81" s="36">
        <f>+'OCT-DEC 2024'!BX81+'JUL-SEP 2024'!BX81+'JAN-MAR 2025'!BX81+'APR-JUN 2025'!BX81</f>
        <v>0</v>
      </c>
      <c r="BY81" s="39">
        <f t="shared" si="311"/>
        <v>0</v>
      </c>
      <c r="BZ81" s="36">
        <f t="shared" si="336"/>
        <v>0</v>
      </c>
      <c r="CA81" s="40">
        <f t="shared" si="312"/>
        <v>0</v>
      </c>
      <c r="CB81" s="116">
        <f t="shared" si="313"/>
        <v>0</v>
      </c>
      <c r="CC81" s="117">
        <f t="shared" si="314"/>
        <v>0</v>
      </c>
      <c r="CD81" s="118">
        <f t="shared" si="315"/>
        <v>0</v>
      </c>
      <c r="CE81" s="32"/>
      <c r="CF81" s="38">
        <f t="shared" si="316"/>
        <v>13243018.990583787</v>
      </c>
      <c r="CG81" s="39">
        <f t="shared" si="317"/>
        <v>5.2372568962824335</v>
      </c>
      <c r="CH81" s="36">
        <f t="shared" si="318"/>
        <v>4291708.8101787763</v>
      </c>
      <c r="CI81" s="39">
        <f t="shared" si="319"/>
        <v>5.4413705442779001</v>
      </c>
      <c r="CJ81" s="36">
        <f t="shared" si="320"/>
        <v>17534727.800762564</v>
      </c>
      <c r="CK81" s="40">
        <f t="shared" si="321"/>
        <v>5.2857862558249735</v>
      </c>
      <c r="CL81" s="38">
        <f t="shared" si="322"/>
        <v>18821928.243533932</v>
      </c>
      <c r="CM81" s="39">
        <f t="shared" si="323"/>
        <v>1.683226563894014</v>
      </c>
      <c r="CN81" s="36">
        <f t="shared" si="324"/>
        <v>15640804.928143341</v>
      </c>
      <c r="CO81" s="39">
        <f t="shared" si="325"/>
        <v>2.4878584012475797</v>
      </c>
      <c r="CP81" s="36">
        <f t="shared" si="326"/>
        <v>34462733.171677276</v>
      </c>
      <c r="CQ81" s="40">
        <f t="shared" si="327"/>
        <v>1.9728041229820392</v>
      </c>
      <c r="CR81" s="152"/>
      <c r="CS81" s="161" t="s">
        <v>79</v>
      </c>
      <c r="CT81" s="38">
        <f t="shared" si="328"/>
        <v>17534727.800762564</v>
      </c>
      <c r="CU81" s="36">
        <f t="shared" si="329"/>
        <v>34462733.171677276</v>
      </c>
      <c r="CV81" s="37">
        <f t="shared" si="330"/>
        <v>51997460.97243984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f>+'JUL-SEP 2024'!D82+'OCT-DEC 2024'!D82+'JAN-MAR 2025'!D82+'APR-JUN 2025'!D82</f>
        <v>2823292.3148078211</v>
      </c>
      <c r="E82" s="39">
        <f t="shared" si="267"/>
        <v>6.3675323504579309</v>
      </c>
      <c r="F82" s="36">
        <f>+'JUL-SEP 2024'!F82+'OCT-DEC 2024'!F82+'JAN-MAR 2025'!F82+'APR-JUN 2025'!F82</f>
        <v>1131927.1950861244</v>
      </c>
      <c r="G82" s="39">
        <f t="shared" si="268"/>
        <v>9.6830330295310816</v>
      </c>
      <c r="H82" s="36">
        <f t="shared" si="269"/>
        <v>3955219.5098939454</v>
      </c>
      <c r="I82" s="202">
        <f t="shared" si="270"/>
        <v>7.0592770453611449</v>
      </c>
      <c r="J82" s="38">
        <f>+'JUL-SEP 2024'!J82+'OCT-DEC 2024'!J82+'JAN-MAR 2025'!J82+'APR-JUN 2025'!J82</f>
        <v>3677964.8841580283</v>
      </c>
      <c r="K82" s="39">
        <f t="shared" si="271"/>
        <v>2.6003661016935742</v>
      </c>
      <c r="L82" s="36">
        <f>+'JUL-SEP 2024'!L82+'OCT-DEC 2024'!L82+'JAN-MAR 2025'!L82+'APR-JUN 2025'!L82</f>
        <v>3033185.4427000023</v>
      </c>
      <c r="M82" s="39">
        <f t="shared" si="272"/>
        <v>2.6490424927424363</v>
      </c>
      <c r="N82" s="36">
        <f t="shared" si="273"/>
        <v>6711150.3268580306</v>
      </c>
      <c r="O82" s="40">
        <f t="shared" si="274"/>
        <v>2.622142584987917</v>
      </c>
      <c r="P82" s="116">
        <f t="shared" si="275"/>
        <v>6501257.1989658494</v>
      </c>
      <c r="Q82" s="117">
        <f t="shared" si="276"/>
        <v>4165112.6377861267</v>
      </c>
      <c r="R82" s="118">
        <f t="shared" si="277"/>
        <v>10666369.836751975</v>
      </c>
      <c r="S82" s="32"/>
      <c r="T82" s="38">
        <f>+'JUL-SEP 2024'!T82+'OCT-DEC 2024'!T82+'JAN-MAR 2025'!T82+'APR-JUN 2025'!T82</f>
        <v>4348436.6368565708</v>
      </c>
      <c r="U82" s="39">
        <f t="shared" si="278"/>
        <v>6.7396515151170808</v>
      </c>
      <c r="V82" s="36">
        <f>+'JUL-SEP 2024'!V82+'OCT-DEC 2024'!V82+'JAN-MAR 2025'!V82+'APR-JUN 2025'!V82</f>
        <v>2686699.4839434056</v>
      </c>
      <c r="W82" s="39">
        <f t="shared" si="279"/>
        <v>11.711497399571092</v>
      </c>
      <c r="X82" s="36">
        <f t="shared" si="280"/>
        <v>7035136.1207999764</v>
      </c>
      <c r="Y82" s="40">
        <f t="shared" si="281"/>
        <v>8.0437499737596756</v>
      </c>
      <c r="Z82" s="243">
        <f>+'OCT-DEC 2024'!Z82+'JUL-SEP 2024'!Z82+'JAN-MAR 2025'!Z82+'APR-JUN 2025'!Z82</f>
        <v>10008904.581635948</v>
      </c>
      <c r="AA82" s="39">
        <f t="shared" si="282"/>
        <v>2.7320189951063796</v>
      </c>
      <c r="AB82" s="36">
        <f>+'OCT-DEC 2024'!AB82+'JUL-SEP 2024'!AB82+'JAN-MAR 2025'!AB82+'APR-JUN 2025'!AB82</f>
        <v>5678702.4092622828</v>
      </c>
      <c r="AC82" s="39">
        <f t="shared" si="283"/>
        <v>3.2882118516528678</v>
      </c>
      <c r="AD82" s="36">
        <f t="shared" si="284"/>
        <v>15687606.990898231</v>
      </c>
      <c r="AE82" s="40">
        <f t="shared" si="285"/>
        <v>2.9102085041691952</v>
      </c>
      <c r="AF82" s="116">
        <f t="shared" si="286"/>
        <v>14357341.218492519</v>
      </c>
      <c r="AG82" s="117">
        <f t="shared" si="287"/>
        <v>8365401.8932056883</v>
      </c>
      <c r="AH82" s="118">
        <f t="shared" si="288"/>
        <v>22722743.111698207</v>
      </c>
      <c r="AI82" s="32"/>
      <c r="AJ82" s="35">
        <f>+'OCT-DEC 2024'!AJ82+'JUL-SEP 2024'!AJ82+'JAN-MAR 2025'!AJ82+'APR-JUN 2025'!AJ82</f>
        <v>0</v>
      </c>
      <c r="AK82" s="39">
        <f t="shared" si="289"/>
        <v>0</v>
      </c>
      <c r="AL82" s="36">
        <f>+'OCT-DEC 2024'!AL82+'JUL-SEP 2024'!AL82+'JAN-MAR 2025'!AL82+'APR-JUN 2025'!AL82</f>
        <v>0</v>
      </c>
      <c r="AM82" s="39">
        <f t="shared" si="290"/>
        <v>0</v>
      </c>
      <c r="AN82" s="36">
        <f t="shared" si="331"/>
        <v>0</v>
      </c>
      <c r="AO82" s="40">
        <f t="shared" si="291"/>
        <v>0</v>
      </c>
      <c r="AP82" s="36">
        <f>+'OCT-DEC 2024'!AP82+'JUL-SEP 2024'!AP82+'JAN-MAR 2025'!AP82+'APR-JUN 2025'!AP82</f>
        <v>0</v>
      </c>
      <c r="AQ82" s="39">
        <f t="shared" si="292"/>
        <v>0</v>
      </c>
      <c r="AR82" s="36">
        <f>+'OCT-DEC 2024'!AR82+'JUL-SEP 2024'!AR82+'JAN-MAR 2025'!AR82+'APR-JUN 2025'!AR82</f>
        <v>0</v>
      </c>
      <c r="AS82" s="39">
        <f t="shared" si="293"/>
        <v>0</v>
      </c>
      <c r="AT82" s="36">
        <f t="shared" si="332"/>
        <v>0</v>
      </c>
      <c r="AU82" s="40">
        <f t="shared" si="294"/>
        <v>0</v>
      </c>
      <c r="AV82" s="116">
        <f t="shared" si="295"/>
        <v>0</v>
      </c>
      <c r="AW82" s="117">
        <f t="shared" si="296"/>
        <v>0</v>
      </c>
      <c r="AX82" s="118">
        <f t="shared" si="297"/>
        <v>0</v>
      </c>
      <c r="AY82" s="32"/>
      <c r="AZ82" s="35">
        <f>+'OCT-DEC 2024'!AZ82+'JUL-SEP 2024'!AZ82+'JAN-MAR 2025'!AZ82+'APR-JUN 2025'!AZ82</f>
        <v>4822954.8480870388</v>
      </c>
      <c r="BA82" s="39">
        <f t="shared" si="298"/>
        <v>6.4408461414458325</v>
      </c>
      <c r="BB82" s="36">
        <f>+'OCT-DEC 2024'!BB82+'JUL-SEP 2024'!BB82+'JAN-MAR 2025'!BB82+'APR-JUN 2025'!BB82</f>
        <v>1602191.6249129616</v>
      </c>
      <c r="BC82" s="39">
        <f t="shared" si="299"/>
        <v>6.6880779616105306</v>
      </c>
      <c r="BD82" s="36">
        <f t="shared" si="333"/>
        <v>6425146.4730000002</v>
      </c>
      <c r="BE82" s="40">
        <f t="shared" si="300"/>
        <v>6.5007699295909314</v>
      </c>
      <c r="BF82" s="38">
        <f>+'OCT-DEC 2024'!BF82+'JUL-SEP 2024'!BF82+'JAN-MAR 2025'!BF82+'APR-JUN 2025'!BF82</f>
        <v>10644764.606884286</v>
      </c>
      <c r="BG82" s="39">
        <f t="shared" si="301"/>
        <v>2.5427006403889951</v>
      </c>
      <c r="BH82" s="36">
        <f>+'OCT-DEC 2024'!BH82+'JUL-SEP 2024'!BH82+'JAN-MAR 2025'!BH82+'APR-JUN 2025'!BH82</f>
        <v>9143644.6991157141</v>
      </c>
      <c r="BI82" s="39">
        <f t="shared" si="302"/>
        <v>4.601608655822738</v>
      </c>
      <c r="BJ82" s="36">
        <f t="shared" si="334"/>
        <v>19788409.306000002</v>
      </c>
      <c r="BK82" s="40">
        <f t="shared" si="303"/>
        <v>3.2054026968690956</v>
      </c>
      <c r="BL82" s="116">
        <f t="shared" si="304"/>
        <v>15467719.454971325</v>
      </c>
      <c r="BM82" s="117">
        <f t="shared" si="305"/>
        <v>10745836.324028676</v>
      </c>
      <c r="BN82" s="118">
        <f t="shared" si="306"/>
        <v>26213555.778999999</v>
      </c>
      <c r="BO82" s="32"/>
      <c r="BP82" s="35">
        <f>+'OCT-DEC 2024'!BP82+'JUL-SEP 2024'!BP82+'JAN-MAR 2025'!BP82+'APR-JUN 2025'!BP82</f>
        <v>1819384.3</v>
      </c>
      <c r="BQ82" s="39">
        <f t="shared" si="307"/>
        <v>3.6375245665982234</v>
      </c>
      <c r="BR82" s="36">
        <f>+'OCT-DEC 2024'!BR82+'JUL-SEP 2024'!BR82+'JAN-MAR 2025'!BR82+'APR-JUN 2025'!BR82</f>
        <v>137038.84999999992</v>
      </c>
      <c r="BS82" s="39">
        <f t="shared" si="308"/>
        <v>1.4931069611357461</v>
      </c>
      <c r="BT82" s="36">
        <f t="shared" si="335"/>
        <v>1956423.15</v>
      </c>
      <c r="BU82" s="40">
        <f t="shared" si="309"/>
        <v>3.3050368104170609</v>
      </c>
      <c r="BV82" s="38">
        <f>+'OCT-DEC 2024'!BV82+'JUL-SEP 2024'!BV82+'JAN-MAR 2025'!BV82+'APR-JUN 2025'!BV82</f>
        <v>2098512.5699999998</v>
      </c>
      <c r="BW82" s="39">
        <f t="shared" si="310"/>
        <v>1.6582477834847884</v>
      </c>
      <c r="BX82" s="36">
        <f>+'OCT-DEC 2024'!BX82+'JUL-SEP 2024'!BX82+'JAN-MAR 2025'!BX82+'APR-JUN 2025'!BX82</f>
        <v>1007851.8299999995</v>
      </c>
      <c r="BY82" s="39">
        <f t="shared" si="311"/>
        <v>1.1635042673867286</v>
      </c>
      <c r="BZ82" s="36">
        <f t="shared" si="336"/>
        <v>3106364.3999999994</v>
      </c>
      <c r="CA82" s="40">
        <f t="shared" si="312"/>
        <v>1.4572096442264253</v>
      </c>
      <c r="CB82" s="116">
        <f t="shared" si="313"/>
        <v>3917896.87</v>
      </c>
      <c r="CC82" s="117">
        <f t="shared" si="314"/>
        <v>1144890.6799999995</v>
      </c>
      <c r="CD82" s="118">
        <f t="shared" si="315"/>
        <v>5062787.55</v>
      </c>
      <c r="CE82" s="32"/>
      <c r="CF82" s="38">
        <f t="shared" si="316"/>
        <v>13814068.099751431</v>
      </c>
      <c r="CG82" s="39">
        <f t="shared" si="317"/>
        <v>5.4630914199081033</v>
      </c>
      <c r="CH82" s="36">
        <f t="shared" si="318"/>
        <v>5557857.1539424909</v>
      </c>
      <c r="CI82" s="39">
        <f t="shared" si="319"/>
        <v>7.0466943458605922</v>
      </c>
      <c r="CJ82" s="36">
        <f t="shared" si="320"/>
        <v>19371925.253693923</v>
      </c>
      <c r="CK82" s="40">
        <f t="shared" si="321"/>
        <v>5.8396034097769673</v>
      </c>
      <c r="CL82" s="38">
        <f t="shared" si="322"/>
        <v>26430146.642678261</v>
      </c>
      <c r="CM82" s="39">
        <f t="shared" si="323"/>
        <v>2.3636220657601106</v>
      </c>
      <c r="CN82" s="36">
        <f t="shared" si="324"/>
        <v>18863384.381077997</v>
      </c>
      <c r="CO82" s="39">
        <f t="shared" si="325"/>
        <v>3.0004484758955488</v>
      </c>
      <c r="CP82" s="36">
        <f t="shared" si="326"/>
        <v>45293531.023756258</v>
      </c>
      <c r="CQ82" s="40">
        <f t="shared" si="327"/>
        <v>2.5928084201260231</v>
      </c>
      <c r="CR82" s="152"/>
      <c r="CS82" s="161" t="s">
        <v>80</v>
      </c>
      <c r="CT82" s="38">
        <f t="shared" si="328"/>
        <v>19371925.253693923</v>
      </c>
      <c r="CU82" s="36">
        <f t="shared" si="329"/>
        <v>45293531.023756258</v>
      </c>
      <c r="CV82" s="37">
        <f t="shared" si="330"/>
        <v>64665456.277450182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f>+'JUL-SEP 2024'!D83+'OCT-DEC 2024'!D83+'JAN-MAR 2025'!D83+'APR-JUN 2025'!D83</f>
        <v>8876561.0288049486</v>
      </c>
      <c r="E83" s="39">
        <f t="shared" si="267"/>
        <v>20.019814886074602</v>
      </c>
      <c r="F83" s="36">
        <f>+'JUL-SEP 2024'!F83+'OCT-DEC 2024'!F83+'JAN-MAR 2025'!F83+'APR-JUN 2025'!F83</f>
        <v>2259499.9165565902</v>
      </c>
      <c r="G83" s="39">
        <f t="shared" si="268"/>
        <v>19.328815861320042</v>
      </c>
      <c r="H83" s="36">
        <f t="shared" si="269"/>
        <v>11136060.94536154</v>
      </c>
      <c r="I83" s="202">
        <f t="shared" si="270"/>
        <v>19.875645134406547</v>
      </c>
      <c r="J83" s="38">
        <f>+'JUL-SEP 2024'!J83+'OCT-DEC 2024'!J83+'JAN-MAR 2025'!J83+'APR-JUN 2025'!J83</f>
        <v>5465329.8593734875</v>
      </c>
      <c r="K83" s="39">
        <f t="shared" si="271"/>
        <v>3.8640549729288542</v>
      </c>
      <c r="L83" s="36">
        <f>+'JUL-SEP 2024'!L83+'OCT-DEC 2024'!L83+'JAN-MAR 2025'!L83+'APR-JUN 2025'!L83</f>
        <v>6557594.7963733058</v>
      </c>
      <c r="M83" s="39">
        <f t="shared" si="272"/>
        <v>5.7270970054229178</v>
      </c>
      <c r="N83" s="36">
        <f t="shared" si="273"/>
        <v>12022924.655746793</v>
      </c>
      <c r="O83" s="40">
        <f t="shared" si="274"/>
        <v>4.6975289183686559</v>
      </c>
      <c r="P83" s="116">
        <f t="shared" si="275"/>
        <v>14341890.888178436</v>
      </c>
      <c r="Q83" s="117">
        <f t="shared" si="276"/>
        <v>8817094.712929897</v>
      </c>
      <c r="R83" s="118">
        <f t="shared" si="277"/>
        <v>23158985.601108335</v>
      </c>
      <c r="S83" s="32"/>
      <c r="T83" s="38">
        <f>+'JUL-SEP 2024'!T83+'OCT-DEC 2024'!T83+'JAN-MAR 2025'!T83+'APR-JUN 2025'!T83</f>
        <v>6184861.4077762384</v>
      </c>
      <c r="U83" s="39">
        <f t="shared" si="278"/>
        <v>9.5859303098506174</v>
      </c>
      <c r="V83" s="36">
        <f>+'JUL-SEP 2024'!V83+'OCT-DEC 2024'!V83+'JAN-MAR 2025'!V83+'APR-JUN 2025'!V83</f>
        <v>2130358.5055402485</v>
      </c>
      <c r="W83" s="39">
        <f t="shared" si="279"/>
        <v>9.2863709718546019</v>
      </c>
      <c r="X83" s="36">
        <f t="shared" si="280"/>
        <v>8315219.9133164864</v>
      </c>
      <c r="Y83" s="40">
        <f t="shared" si="281"/>
        <v>9.5073569027033642</v>
      </c>
      <c r="Z83" s="243">
        <f>+'OCT-DEC 2024'!Z83+'JUL-SEP 2024'!Z83+'JAN-MAR 2025'!Z83+'APR-JUN 2025'!Z83</f>
        <v>25718900.334160902</v>
      </c>
      <c r="AA83" s="39">
        <f t="shared" si="282"/>
        <v>7.0202012291229892</v>
      </c>
      <c r="AB83" s="36">
        <f>+'OCT-DEC 2024'!AB83+'JUL-SEP 2024'!AB83+'JAN-MAR 2025'!AB83+'APR-JUN 2025'!AB83</f>
        <v>12199539.537137816</v>
      </c>
      <c r="AC83" s="39">
        <f t="shared" si="283"/>
        <v>7.064055764798491</v>
      </c>
      <c r="AD83" s="36">
        <f t="shared" si="284"/>
        <v>37918439.871298715</v>
      </c>
      <c r="AE83" s="40">
        <f t="shared" si="285"/>
        <v>7.0342510646974992</v>
      </c>
      <c r="AF83" s="116">
        <f t="shared" si="286"/>
        <v>31903761.741937138</v>
      </c>
      <c r="AG83" s="117">
        <f t="shared" si="287"/>
        <v>14329898.042678064</v>
      </c>
      <c r="AH83" s="118">
        <f t="shared" si="288"/>
        <v>46233659.784615204</v>
      </c>
      <c r="AI83" s="32"/>
      <c r="AJ83" s="35">
        <f>+'OCT-DEC 2024'!AJ83+'JUL-SEP 2024'!AJ83+'JAN-MAR 2025'!AJ83+'APR-JUN 2025'!AJ83</f>
        <v>0</v>
      </c>
      <c r="AK83" s="39">
        <f t="shared" si="289"/>
        <v>0</v>
      </c>
      <c r="AL83" s="36">
        <f>+'OCT-DEC 2024'!AL83+'JUL-SEP 2024'!AL83+'JAN-MAR 2025'!AL83+'APR-JUN 2025'!AL83</f>
        <v>0</v>
      </c>
      <c r="AM83" s="39">
        <f t="shared" si="290"/>
        <v>0</v>
      </c>
      <c r="AN83" s="36">
        <f t="shared" si="331"/>
        <v>0</v>
      </c>
      <c r="AO83" s="40">
        <f t="shared" si="291"/>
        <v>0</v>
      </c>
      <c r="AP83" s="36">
        <f>+'OCT-DEC 2024'!AP83+'JUL-SEP 2024'!AP83+'JAN-MAR 2025'!AP83+'APR-JUN 2025'!AP83</f>
        <v>0</v>
      </c>
      <c r="AQ83" s="39">
        <f t="shared" si="292"/>
        <v>0</v>
      </c>
      <c r="AR83" s="36">
        <f>+'OCT-DEC 2024'!AR83+'JUL-SEP 2024'!AR83+'JAN-MAR 2025'!AR83+'APR-JUN 2025'!AR83</f>
        <v>0</v>
      </c>
      <c r="AS83" s="39">
        <f t="shared" si="293"/>
        <v>0</v>
      </c>
      <c r="AT83" s="36">
        <f t="shared" si="332"/>
        <v>0</v>
      </c>
      <c r="AU83" s="40">
        <f t="shared" si="294"/>
        <v>0</v>
      </c>
      <c r="AV83" s="116">
        <f t="shared" si="295"/>
        <v>0</v>
      </c>
      <c r="AW83" s="117">
        <f t="shared" si="296"/>
        <v>0</v>
      </c>
      <c r="AX83" s="118">
        <f t="shared" si="297"/>
        <v>0</v>
      </c>
      <c r="AY83" s="32"/>
      <c r="AZ83" s="35">
        <f>+'OCT-DEC 2024'!AZ83+'JUL-SEP 2024'!AZ83+'JAN-MAR 2025'!AZ83+'APR-JUN 2025'!AZ83</f>
        <v>3060393.4912478151</v>
      </c>
      <c r="BA83" s="39">
        <f t="shared" si="298"/>
        <v>4.0870222156916407</v>
      </c>
      <c r="BB83" s="36">
        <f>+'OCT-DEC 2024'!BB83+'JUL-SEP 2024'!BB83+'JAN-MAR 2025'!BB83+'APR-JUN 2025'!BB83</f>
        <v>1013062.0752099787</v>
      </c>
      <c r="BC83" s="39">
        <f t="shared" si="299"/>
        <v>4.2288562950910205</v>
      </c>
      <c r="BD83" s="36">
        <f t="shared" si="333"/>
        <v>4073455.566457794</v>
      </c>
      <c r="BE83" s="40">
        <f t="shared" si="300"/>
        <v>4.1213998104527914</v>
      </c>
      <c r="BF83" s="38">
        <f>+'OCT-DEC 2024'!BF83+'JUL-SEP 2024'!BF83+'JAN-MAR 2025'!BF83+'APR-JUN 2025'!BF83</f>
        <v>12418260.498395422</v>
      </c>
      <c r="BG83" s="39">
        <f t="shared" si="301"/>
        <v>2.9663332246319767</v>
      </c>
      <c r="BH83" s="36">
        <f>+'OCT-DEC 2024'!BH83+'JUL-SEP 2024'!BH83+'JAN-MAR 2025'!BH83+'APR-JUN 2025'!BH83</f>
        <v>10600979.233261047</v>
      </c>
      <c r="BI83" s="39">
        <f t="shared" si="302"/>
        <v>5.3350233309796931</v>
      </c>
      <c r="BJ83" s="36">
        <f t="shared" si="334"/>
        <v>23019239.731656469</v>
      </c>
      <c r="BK83" s="40">
        <f t="shared" si="303"/>
        <v>3.7287450433600746</v>
      </c>
      <c r="BL83" s="116">
        <f t="shared" si="304"/>
        <v>15478653.989643238</v>
      </c>
      <c r="BM83" s="117">
        <f t="shared" si="305"/>
        <v>11614041.308471026</v>
      </c>
      <c r="BN83" s="118">
        <f t="shared" si="306"/>
        <v>27092695.298114263</v>
      </c>
      <c r="BO83" s="32"/>
      <c r="BP83" s="35">
        <f>+'OCT-DEC 2024'!BP83+'JUL-SEP 2024'!BP83+'JAN-MAR 2025'!BP83+'APR-JUN 2025'!BP83</f>
        <v>0</v>
      </c>
      <c r="BQ83" s="39">
        <f t="shared" si="307"/>
        <v>0</v>
      </c>
      <c r="BR83" s="36">
        <f>+'OCT-DEC 2024'!BR83+'JUL-SEP 2024'!BR83+'JAN-MAR 2025'!BR83+'APR-JUN 2025'!BR83</f>
        <v>0</v>
      </c>
      <c r="BS83" s="39">
        <f t="shared" si="308"/>
        <v>0</v>
      </c>
      <c r="BT83" s="36">
        <f t="shared" si="335"/>
        <v>0</v>
      </c>
      <c r="BU83" s="40">
        <f t="shared" si="309"/>
        <v>0</v>
      </c>
      <c r="BV83" s="38">
        <f>+'OCT-DEC 2024'!BV83+'JUL-SEP 2024'!BV83+'JAN-MAR 2025'!BV83+'APR-JUN 2025'!BV83</f>
        <v>0</v>
      </c>
      <c r="BW83" s="39">
        <f t="shared" si="310"/>
        <v>0</v>
      </c>
      <c r="BX83" s="36">
        <f>+'OCT-DEC 2024'!BX83+'JUL-SEP 2024'!BX83+'JAN-MAR 2025'!BX83+'APR-JUN 2025'!BX83</f>
        <v>0</v>
      </c>
      <c r="BY83" s="39">
        <f t="shared" si="311"/>
        <v>0</v>
      </c>
      <c r="BZ83" s="36">
        <f t="shared" si="336"/>
        <v>0</v>
      </c>
      <c r="CA83" s="40">
        <f t="shared" si="312"/>
        <v>0</v>
      </c>
      <c r="CB83" s="116">
        <f t="shared" si="313"/>
        <v>0</v>
      </c>
      <c r="CC83" s="117">
        <f t="shared" si="314"/>
        <v>0</v>
      </c>
      <c r="CD83" s="118">
        <f t="shared" si="315"/>
        <v>0</v>
      </c>
      <c r="CE83" s="32"/>
      <c r="CF83" s="38">
        <f t="shared" si="316"/>
        <v>18121815.927829001</v>
      </c>
      <c r="CG83" s="39">
        <f t="shared" si="317"/>
        <v>7.166689522129837</v>
      </c>
      <c r="CH83" s="36">
        <f t="shared" si="318"/>
        <v>5402920.4973068181</v>
      </c>
      <c r="CI83" s="39">
        <f t="shared" si="319"/>
        <v>6.8502533017602278</v>
      </c>
      <c r="CJ83" s="36">
        <f t="shared" si="320"/>
        <v>23524736.425135821</v>
      </c>
      <c r="CK83" s="40">
        <f t="shared" si="321"/>
        <v>7.0914547337587051</v>
      </c>
      <c r="CL83" s="38">
        <f t="shared" si="322"/>
        <v>43602490.69192981</v>
      </c>
      <c r="CM83" s="39">
        <f t="shared" si="323"/>
        <v>3.8993279346823071</v>
      </c>
      <c r="CN83" s="36">
        <f t="shared" si="324"/>
        <v>29358113.56677217</v>
      </c>
      <c r="CO83" s="39">
        <f t="shared" si="325"/>
        <v>4.6697615511112218</v>
      </c>
      <c r="CP83" s="36">
        <f t="shared" si="326"/>
        <v>72960604.25870198</v>
      </c>
      <c r="CQ83" s="40">
        <f t="shared" si="327"/>
        <v>4.1765979552405561</v>
      </c>
      <c r="CR83" s="152"/>
      <c r="CS83" s="161" t="s">
        <v>81</v>
      </c>
      <c r="CT83" s="38">
        <f t="shared" si="328"/>
        <v>23524736.425135821</v>
      </c>
      <c r="CU83" s="36">
        <f t="shared" si="329"/>
        <v>72960604.25870198</v>
      </c>
      <c r="CV83" s="37">
        <f t="shared" si="330"/>
        <v>96485340.683837801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f>+'JUL-SEP 2024'!D84+'OCT-DEC 2024'!D84+'JAN-MAR 2025'!D84+'APR-JUN 2025'!D84</f>
        <v>0</v>
      </c>
      <c r="E84" s="39">
        <f t="shared" si="267"/>
        <v>0</v>
      </c>
      <c r="F84" s="36">
        <f>+'JUL-SEP 2024'!F84+'OCT-DEC 2024'!F84+'JAN-MAR 2025'!F84+'APR-JUN 2025'!F84</f>
        <v>0</v>
      </c>
      <c r="G84" s="39">
        <f t="shared" si="268"/>
        <v>0</v>
      </c>
      <c r="H84" s="36">
        <f t="shared" si="269"/>
        <v>0</v>
      </c>
      <c r="I84" s="202">
        <f t="shared" si="270"/>
        <v>0</v>
      </c>
      <c r="J84" s="38">
        <f>+'JUL-SEP 2024'!J84+'OCT-DEC 2024'!J84+'JAN-MAR 2025'!J84+'APR-JUN 2025'!J84</f>
        <v>0</v>
      </c>
      <c r="K84" s="39">
        <f t="shared" si="271"/>
        <v>0</v>
      </c>
      <c r="L84" s="36">
        <f>+'JUL-SEP 2024'!L84+'OCT-DEC 2024'!L84+'JAN-MAR 2025'!L84+'APR-JUN 2025'!L84</f>
        <v>0</v>
      </c>
      <c r="M84" s="39">
        <f t="shared" si="272"/>
        <v>0</v>
      </c>
      <c r="N84" s="36">
        <f t="shared" si="273"/>
        <v>0</v>
      </c>
      <c r="O84" s="40">
        <f t="shared" si="274"/>
        <v>0</v>
      </c>
      <c r="P84" s="116">
        <f t="shared" si="275"/>
        <v>0</v>
      </c>
      <c r="Q84" s="117">
        <f t="shared" si="276"/>
        <v>0</v>
      </c>
      <c r="R84" s="118">
        <f t="shared" si="277"/>
        <v>0</v>
      </c>
      <c r="S84" s="32"/>
      <c r="T84" s="38">
        <f>+'JUL-SEP 2024'!T84+'OCT-DEC 2024'!T84+'JAN-MAR 2025'!T84+'APR-JUN 2025'!T84</f>
        <v>0</v>
      </c>
      <c r="U84" s="39">
        <f t="shared" si="278"/>
        <v>0</v>
      </c>
      <c r="V84" s="36">
        <f>+'JUL-SEP 2024'!V84+'OCT-DEC 2024'!V84+'JAN-MAR 2025'!V84+'APR-JUN 2025'!V84</f>
        <v>0</v>
      </c>
      <c r="W84" s="39">
        <f t="shared" si="279"/>
        <v>0</v>
      </c>
      <c r="X84" s="36">
        <f t="shared" si="280"/>
        <v>0</v>
      </c>
      <c r="Y84" s="40">
        <f t="shared" si="281"/>
        <v>0</v>
      </c>
      <c r="Z84" s="243">
        <f>+'OCT-DEC 2024'!Z84+'JUL-SEP 2024'!Z84+'JAN-MAR 2025'!Z84+'APR-JUN 2025'!Z84</f>
        <v>0</v>
      </c>
      <c r="AA84" s="39">
        <f t="shared" si="282"/>
        <v>0</v>
      </c>
      <c r="AB84" s="36">
        <f>+'OCT-DEC 2024'!AB84+'JUL-SEP 2024'!AB84+'JAN-MAR 2025'!AB84+'APR-JUN 2025'!AB84</f>
        <v>0</v>
      </c>
      <c r="AC84" s="39">
        <f t="shared" si="283"/>
        <v>0</v>
      </c>
      <c r="AD84" s="36">
        <f t="shared" si="284"/>
        <v>0</v>
      </c>
      <c r="AE84" s="40">
        <f t="shared" si="285"/>
        <v>0</v>
      </c>
      <c r="AF84" s="116">
        <f t="shared" si="286"/>
        <v>0</v>
      </c>
      <c r="AG84" s="117">
        <f t="shared" si="287"/>
        <v>0</v>
      </c>
      <c r="AH84" s="118">
        <f t="shared" si="288"/>
        <v>0</v>
      </c>
      <c r="AI84" s="32"/>
      <c r="AJ84" s="35">
        <f>+'OCT-DEC 2024'!AJ84+'JUL-SEP 2024'!AJ84+'JAN-MAR 2025'!AJ84+'APR-JUN 2025'!AJ84</f>
        <v>0</v>
      </c>
      <c r="AK84" s="39">
        <f t="shared" si="289"/>
        <v>0</v>
      </c>
      <c r="AL84" s="36">
        <f>+'OCT-DEC 2024'!AL84+'JUL-SEP 2024'!AL84+'JAN-MAR 2025'!AL84+'APR-JUN 2025'!AL84</f>
        <v>0</v>
      </c>
      <c r="AM84" s="39">
        <f t="shared" si="290"/>
        <v>0</v>
      </c>
      <c r="AN84" s="36">
        <f t="shared" si="331"/>
        <v>0</v>
      </c>
      <c r="AO84" s="40">
        <f t="shared" si="291"/>
        <v>0</v>
      </c>
      <c r="AP84" s="36">
        <f>+'OCT-DEC 2024'!AP84+'JUL-SEP 2024'!AP84+'JAN-MAR 2025'!AP84+'APR-JUN 2025'!AP84</f>
        <v>0</v>
      </c>
      <c r="AQ84" s="39">
        <f t="shared" si="292"/>
        <v>0</v>
      </c>
      <c r="AR84" s="36">
        <f>+'OCT-DEC 2024'!AR84+'JUL-SEP 2024'!AR84+'JAN-MAR 2025'!AR84+'APR-JUN 2025'!AR84</f>
        <v>0</v>
      </c>
      <c r="AS84" s="39">
        <f t="shared" si="293"/>
        <v>0</v>
      </c>
      <c r="AT84" s="36">
        <f t="shared" si="332"/>
        <v>0</v>
      </c>
      <c r="AU84" s="40">
        <f t="shared" si="294"/>
        <v>0</v>
      </c>
      <c r="AV84" s="116">
        <f t="shared" si="295"/>
        <v>0</v>
      </c>
      <c r="AW84" s="117">
        <f t="shared" si="296"/>
        <v>0</v>
      </c>
      <c r="AX84" s="118">
        <f t="shared" si="297"/>
        <v>0</v>
      </c>
      <c r="AY84" s="32"/>
      <c r="AZ84" s="35">
        <f>+'OCT-DEC 2024'!AZ84+'JUL-SEP 2024'!AZ84+'JAN-MAR 2025'!AZ84+'APR-JUN 2025'!AZ84</f>
        <v>0</v>
      </c>
      <c r="BA84" s="39">
        <f t="shared" si="298"/>
        <v>0</v>
      </c>
      <c r="BB84" s="36">
        <f>+'OCT-DEC 2024'!BB84+'JUL-SEP 2024'!BB84+'JAN-MAR 2025'!BB84+'APR-JUN 2025'!BB84</f>
        <v>0</v>
      </c>
      <c r="BC84" s="39">
        <f t="shared" si="299"/>
        <v>0</v>
      </c>
      <c r="BD84" s="36">
        <f t="shared" si="333"/>
        <v>0</v>
      </c>
      <c r="BE84" s="40">
        <f t="shared" si="300"/>
        <v>0</v>
      </c>
      <c r="BF84" s="38">
        <f>+'OCT-DEC 2024'!BF84+'JUL-SEP 2024'!BF84+'JAN-MAR 2025'!BF84+'APR-JUN 2025'!BF84</f>
        <v>0</v>
      </c>
      <c r="BG84" s="39">
        <f t="shared" si="301"/>
        <v>0</v>
      </c>
      <c r="BH84" s="36">
        <f>+'OCT-DEC 2024'!BH84+'JUL-SEP 2024'!BH84+'JAN-MAR 2025'!BH84+'APR-JUN 2025'!BH84</f>
        <v>0</v>
      </c>
      <c r="BI84" s="39">
        <f t="shared" si="302"/>
        <v>0</v>
      </c>
      <c r="BJ84" s="36">
        <f t="shared" si="334"/>
        <v>0</v>
      </c>
      <c r="BK84" s="40">
        <f t="shared" si="303"/>
        <v>0</v>
      </c>
      <c r="BL84" s="116">
        <f t="shared" si="304"/>
        <v>0</v>
      </c>
      <c r="BM84" s="117">
        <f t="shared" si="305"/>
        <v>0</v>
      </c>
      <c r="BN84" s="118">
        <f t="shared" si="306"/>
        <v>0</v>
      </c>
      <c r="BO84" s="32"/>
      <c r="BP84" s="35">
        <f>+'OCT-DEC 2024'!BP84+'JUL-SEP 2024'!BP84+'JAN-MAR 2025'!BP84+'APR-JUN 2025'!BP84</f>
        <v>165622.48000000004</v>
      </c>
      <c r="BQ84" s="39">
        <f t="shared" si="307"/>
        <v>0.33113171295416977</v>
      </c>
      <c r="BR84" s="36">
        <f>+'OCT-DEC 2024'!BR84+'JUL-SEP 2024'!BR84+'JAN-MAR 2025'!BR84+'APR-JUN 2025'!BR84</f>
        <v>30294.910000000003</v>
      </c>
      <c r="BS84" s="39">
        <f t="shared" si="308"/>
        <v>0.33007822969895734</v>
      </c>
      <c r="BT84" s="36">
        <f t="shared" si="335"/>
        <v>195917.39000000004</v>
      </c>
      <c r="BU84" s="40">
        <f t="shared" si="309"/>
        <v>0.33096837243560295</v>
      </c>
      <c r="BV84" s="38">
        <f>+'OCT-DEC 2024'!BV84+'JUL-SEP 2024'!BV84+'JAN-MAR 2025'!BV84+'APR-JUN 2025'!BV84</f>
        <v>521979.42</v>
      </c>
      <c r="BW84" s="39">
        <f t="shared" si="310"/>
        <v>0.41246892137495061</v>
      </c>
      <c r="BX84" s="36">
        <f>+'OCT-DEC 2024'!BX84+'JUL-SEP 2024'!BX84+'JAN-MAR 2025'!BX84+'APR-JUN 2025'!BX84</f>
        <v>286784.88</v>
      </c>
      <c r="BY84" s="39">
        <f t="shared" si="311"/>
        <v>0.33107588017376627</v>
      </c>
      <c r="BZ84" s="36">
        <f t="shared" si="336"/>
        <v>808764.3</v>
      </c>
      <c r="CA84" s="40">
        <f t="shared" si="312"/>
        <v>0.37939500525631642</v>
      </c>
      <c r="CB84" s="116">
        <f t="shared" si="313"/>
        <v>687601.9</v>
      </c>
      <c r="CC84" s="117">
        <f t="shared" si="314"/>
        <v>317079.79000000004</v>
      </c>
      <c r="CD84" s="118">
        <f t="shared" si="315"/>
        <v>1004681.6900000001</v>
      </c>
      <c r="CE84" s="32"/>
      <c r="CF84" s="38">
        <f t="shared" si="316"/>
        <v>165622.48000000004</v>
      </c>
      <c r="CG84" s="39">
        <f t="shared" si="317"/>
        <v>6.5499224623641661E-2</v>
      </c>
      <c r="CH84" s="36">
        <f t="shared" si="318"/>
        <v>30294.910000000003</v>
      </c>
      <c r="CI84" s="39">
        <f t="shared" si="319"/>
        <v>3.8410301864977452E-2</v>
      </c>
      <c r="CJ84" s="36">
        <f t="shared" si="320"/>
        <v>195917.39000000004</v>
      </c>
      <c r="CK84" s="40">
        <f t="shared" si="321"/>
        <v>5.9058655435419154E-2</v>
      </c>
      <c r="CL84" s="38">
        <f t="shared" si="322"/>
        <v>521979.42</v>
      </c>
      <c r="CM84" s="39">
        <f t="shared" si="323"/>
        <v>4.6680107063516572E-2</v>
      </c>
      <c r="CN84" s="36">
        <f t="shared" si="324"/>
        <v>286784.88</v>
      </c>
      <c r="CO84" s="39">
        <f t="shared" si="325"/>
        <v>4.5616589193243871E-2</v>
      </c>
      <c r="CP84" s="36">
        <f t="shared" si="326"/>
        <v>808764.3</v>
      </c>
      <c r="CQ84" s="40">
        <f t="shared" si="327"/>
        <v>4.6297359458185701E-2</v>
      </c>
      <c r="CR84" s="152"/>
      <c r="CS84" s="161" t="s">
        <v>82</v>
      </c>
      <c r="CT84" s="38">
        <f t="shared" si="328"/>
        <v>195917.39000000004</v>
      </c>
      <c r="CU84" s="36">
        <f t="shared" si="329"/>
        <v>808764.3</v>
      </c>
      <c r="CV84" s="37">
        <f t="shared" si="330"/>
        <v>1004681.6900000001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f>+'JUL-SEP 2024'!D85+'OCT-DEC 2024'!D85+'JAN-MAR 2025'!D85+'APR-JUN 2025'!D85</f>
        <v>1054317.2944817033</v>
      </c>
      <c r="E85" s="39">
        <f t="shared" si="267"/>
        <v>2.3778619893691388</v>
      </c>
      <c r="F85" s="36">
        <f>+'JUL-SEP 2024'!F85+'OCT-DEC 2024'!F85+'JAN-MAR 2025'!F85+'APR-JUN 2025'!F85</f>
        <v>-132446.83915056946</v>
      </c>
      <c r="G85" s="39">
        <f t="shared" si="268"/>
        <v>-1.1330120203131744</v>
      </c>
      <c r="H85" s="36">
        <f t="shared" si="269"/>
        <v>921870.45533113391</v>
      </c>
      <c r="I85" s="202">
        <f t="shared" si="270"/>
        <v>1.6453546833081325</v>
      </c>
      <c r="J85" s="38">
        <f>+'JUL-SEP 2024'!J85+'OCT-DEC 2024'!J85+'JAN-MAR 2025'!J85+'APR-JUN 2025'!J85</f>
        <v>343737.03802106442</v>
      </c>
      <c r="K85" s="39">
        <f t="shared" si="271"/>
        <v>0.24302628483935415</v>
      </c>
      <c r="L85" s="36">
        <f>+'JUL-SEP 2024'!L85+'OCT-DEC 2024'!L85+'JAN-MAR 2025'!L85+'APR-JUN 2025'!L85</f>
        <v>-220123.87355592733</v>
      </c>
      <c r="M85" s="39">
        <f t="shared" si="272"/>
        <v>-0.19224590969869951</v>
      </c>
      <c r="N85" s="36">
        <f t="shared" si="273"/>
        <v>123613.16446513709</v>
      </c>
      <c r="O85" s="40">
        <f t="shared" si="274"/>
        <v>4.8297434392428541E-2</v>
      </c>
      <c r="P85" s="116">
        <f t="shared" si="275"/>
        <v>1398054.3325027677</v>
      </c>
      <c r="Q85" s="117">
        <f t="shared" si="276"/>
        <v>-352570.71270649682</v>
      </c>
      <c r="R85" s="118">
        <f t="shared" si="277"/>
        <v>1045483.6197962709</v>
      </c>
      <c r="S85" s="32"/>
      <c r="T85" s="38">
        <f>+'JUL-SEP 2024'!T85+'OCT-DEC 2024'!T85+'JAN-MAR 2025'!T85+'APR-JUN 2025'!T85</f>
        <v>0</v>
      </c>
      <c r="U85" s="39">
        <f t="shared" si="278"/>
        <v>0</v>
      </c>
      <c r="V85" s="36">
        <f>+'JUL-SEP 2024'!V85+'OCT-DEC 2024'!V85+'JAN-MAR 2025'!V85+'APR-JUN 2025'!V85</f>
        <v>0</v>
      </c>
      <c r="W85" s="39">
        <f t="shared" si="279"/>
        <v>0</v>
      </c>
      <c r="X85" s="36">
        <f t="shared" si="280"/>
        <v>0</v>
      </c>
      <c r="Y85" s="40">
        <f t="shared" si="281"/>
        <v>0</v>
      </c>
      <c r="Z85" s="243">
        <f>+'OCT-DEC 2024'!Z85+'JUL-SEP 2024'!Z85+'JAN-MAR 2025'!Z85+'APR-JUN 2025'!Z85</f>
        <v>-128.47378750944694</v>
      </c>
      <c r="AA85" s="39">
        <f t="shared" si="282"/>
        <v>-3.5068056148028566E-5</v>
      </c>
      <c r="AB85" s="36">
        <f>+'OCT-DEC 2024'!AB85+'JUL-SEP 2024'!AB85+'JAN-MAR 2025'!AB85+'APR-JUN 2025'!AB85</f>
        <v>0</v>
      </c>
      <c r="AC85" s="39">
        <f t="shared" si="283"/>
        <v>0</v>
      </c>
      <c r="AD85" s="36">
        <f t="shared" si="284"/>
        <v>-128.47378750944694</v>
      </c>
      <c r="AE85" s="40">
        <f t="shared" si="285"/>
        <v>-2.3833176671862233E-5</v>
      </c>
      <c r="AF85" s="116">
        <f t="shared" si="286"/>
        <v>-128.47378750944694</v>
      </c>
      <c r="AG85" s="117">
        <f t="shared" si="287"/>
        <v>0</v>
      </c>
      <c r="AH85" s="118">
        <f t="shared" si="288"/>
        <v>-128.47378750944694</v>
      </c>
      <c r="AI85" s="32"/>
      <c r="AJ85" s="35">
        <f>+'OCT-DEC 2024'!AJ85+'JUL-SEP 2024'!AJ85+'JAN-MAR 2025'!AJ85+'APR-JUN 2025'!AJ85</f>
        <v>2627199.1134158014</v>
      </c>
      <c r="AK85" s="39">
        <f t="shared" si="289"/>
        <v>13.751513302498855</v>
      </c>
      <c r="AL85" s="36">
        <f>+'OCT-DEC 2024'!AL85+'JUL-SEP 2024'!AL85+'JAN-MAR 2025'!AL85+'APR-JUN 2025'!AL85</f>
        <v>1221512.6666151986</v>
      </c>
      <c r="AM85" s="39">
        <f t="shared" si="290"/>
        <v>10.997386102970106</v>
      </c>
      <c r="AN85" s="36">
        <f t="shared" si="331"/>
        <v>3848711.7800310003</v>
      </c>
      <c r="AO85" s="40">
        <f t="shared" si="291"/>
        <v>12.738974715531196</v>
      </c>
      <c r="AP85" s="36">
        <f>+'OCT-DEC 2024'!AP85+'JUL-SEP 2024'!AP85+'JAN-MAR 2025'!AP85+'APR-JUN 2025'!AP85</f>
        <v>908613.09190375824</v>
      </c>
      <c r="AQ85" s="39">
        <f t="shared" si="292"/>
        <v>1.3931659675951109</v>
      </c>
      <c r="AR85" s="36">
        <f>+'OCT-DEC 2024'!AR85+'JUL-SEP 2024'!AR85+'JAN-MAR 2025'!AR85+'APR-JUN 2025'!AR85</f>
        <v>1628388.0015708576</v>
      </c>
      <c r="AS85" s="39">
        <f t="shared" si="293"/>
        <v>2.8996545488992798</v>
      </c>
      <c r="AT85" s="36">
        <f t="shared" si="332"/>
        <v>2537001.0934746158</v>
      </c>
      <c r="AU85" s="40">
        <f t="shared" si="294"/>
        <v>2.0901775648944372</v>
      </c>
      <c r="AV85" s="116">
        <f t="shared" si="295"/>
        <v>3535812.2053195597</v>
      </c>
      <c r="AW85" s="117">
        <f t="shared" si="296"/>
        <v>2849900.6681860564</v>
      </c>
      <c r="AX85" s="118">
        <f t="shared" si="297"/>
        <v>6385712.8735056166</v>
      </c>
      <c r="AY85" s="32"/>
      <c r="AZ85" s="35">
        <f>+'OCT-DEC 2024'!AZ85+'JUL-SEP 2024'!AZ85+'JAN-MAR 2025'!AZ85+'APR-JUN 2025'!AZ85</f>
        <v>593.5164886569213</v>
      </c>
      <c r="BA85" s="39">
        <f t="shared" si="298"/>
        <v>7.9261542068274871E-4</v>
      </c>
      <c r="BB85" s="36">
        <f>+'OCT-DEC 2024'!BB85+'JUL-SEP 2024'!BB85+'JAN-MAR 2025'!BB85+'APR-JUN 2025'!BB85</f>
        <v>183.4835113430787</v>
      </c>
      <c r="BC85" s="39">
        <f t="shared" si="299"/>
        <v>7.6592088577371318E-4</v>
      </c>
      <c r="BD85" s="36">
        <f t="shared" si="333"/>
        <v>777</v>
      </c>
      <c r="BE85" s="40">
        <f t="shared" si="300"/>
        <v>7.8614522743070136E-4</v>
      </c>
      <c r="BF85" s="38">
        <f>+'OCT-DEC 2024'!BF85+'JUL-SEP 2024'!BF85+'JAN-MAR 2025'!BF85+'APR-JUN 2025'!BF85</f>
        <v>4343712.1872565243</v>
      </c>
      <c r="BG85" s="39">
        <f t="shared" si="301"/>
        <v>1.0375767025472475</v>
      </c>
      <c r="BH85" s="36">
        <f>+'OCT-DEC 2024'!BH85+'JUL-SEP 2024'!BH85+'JAN-MAR 2025'!BH85+'APR-JUN 2025'!BH85</f>
        <v>3757157.0827434752</v>
      </c>
      <c r="BI85" s="39">
        <f t="shared" si="302"/>
        <v>1.8908178436668812</v>
      </c>
      <c r="BJ85" s="36">
        <f t="shared" si="334"/>
        <v>8100869.2699999996</v>
      </c>
      <c r="BK85" s="40">
        <f t="shared" si="303"/>
        <v>1.3122099812827661</v>
      </c>
      <c r="BL85" s="116">
        <f t="shared" si="304"/>
        <v>4344305.7037451817</v>
      </c>
      <c r="BM85" s="117">
        <f t="shared" si="305"/>
        <v>3757340.5662548183</v>
      </c>
      <c r="BN85" s="118">
        <f t="shared" si="306"/>
        <v>8101646.2699999996</v>
      </c>
      <c r="BO85" s="32"/>
      <c r="BP85" s="35">
        <f>+'OCT-DEC 2024'!BP85+'JUL-SEP 2024'!BP85+'JAN-MAR 2025'!BP85+'APR-JUN 2025'!BP85</f>
        <v>1950777.7927861391</v>
      </c>
      <c r="BQ85" s="39">
        <f t="shared" si="307"/>
        <v>3.9002217097475445</v>
      </c>
      <c r="BR85" s="36">
        <f>+'OCT-DEC 2024'!BR85+'JUL-SEP 2024'!BR85+'JAN-MAR 2025'!BR85+'APR-JUN 2025'!BR85</f>
        <v>322893.06465119484</v>
      </c>
      <c r="BS85" s="39">
        <f t="shared" si="308"/>
        <v>3.518081788727458</v>
      </c>
      <c r="BT85" s="36">
        <f t="shared" si="335"/>
        <v>2273670.857437334</v>
      </c>
      <c r="BU85" s="40">
        <f t="shared" si="309"/>
        <v>3.8409716622924392</v>
      </c>
      <c r="BV85" s="38">
        <f>+'OCT-DEC 2024'!BV85+'JUL-SEP 2024'!BV85+'JAN-MAR 2025'!BV85+'APR-JUN 2025'!BV85</f>
        <v>853833.63328861352</v>
      </c>
      <c r="BW85" s="39">
        <f t="shared" si="310"/>
        <v>0.67470061895583844</v>
      </c>
      <c r="BX85" s="36">
        <f>+'OCT-DEC 2024'!BX85+'JUL-SEP 2024'!BX85+'JAN-MAR 2025'!BX85+'APR-JUN 2025'!BX85</f>
        <v>749248.44927405205</v>
      </c>
      <c r="BY85" s="39">
        <f t="shared" si="311"/>
        <v>0.86496223166380415</v>
      </c>
      <c r="BZ85" s="36">
        <f t="shared" si="336"/>
        <v>1603082.0825626655</v>
      </c>
      <c r="CA85" s="40">
        <f t="shared" si="312"/>
        <v>0.75201308358958108</v>
      </c>
      <c r="CB85" s="116">
        <f t="shared" si="313"/>
        <v>2804611.4260747526</v>
      </c>
      <c r="CC85" s="117">
        <f t="shared" si="314"/>
        <v>1072141.5139252469</v>
      </c>
      <c r="CD85" s="118">
        <f t="shared" si="315"/>
        <v>3876752.9399999995</v>
      </c>
      <c r="CE85" s="32"/>
      <c r="CF85" s="38">
        <f t="shared" si="316"/>
        <v>5632887.7171723004</v>
      </c>
      <c r="CG85" s="39">
        <f t="shared" si="317"/>
        <v>2.2276551943119105</v>
      </c>
      <c r="CH85" s="36">
        <f t="shared" si="318"/>
        <v>1412142.3756271671</v>
      </c>
      <c r="CI85" s="39">
        <f t="shared" si="319"/>
        <v>1.7904266731330727</v>
      </c>
      <c r="CJ85" s="36">
        <f t="shared" si="320"/>
        <v>7045030.092799468</v>
      </c>
      <c r="CK85" s="40">
        <f t="shared" si="321"/>
        <v>2.1237012435843634</v>
      </c>
      <c r="CL85" s="38">
        <f t="shared" si="322"/>
        <v>6449767.4766824516</v>
      </c>
      <c r="CM85" s="39">
        <f t="shared" si="323"/>
        <v>0.57679637321012389</v>
      </c>
      <c r="CN85" s="36">
        <f t="shared" si="324"/>
        <v>5914669.6600324577</v>
      </c>
      <c r="CO85" s="39">
        <f t="shared" si="325"/>
        <v>0.9407994455476314</v>
      </c>
      <c r="CP85" s="36">
        <f t="shared" si="326"/>
        <v>12364437.136714909</v>
      </c>
      <c r="CQ85" s="40">
        <f t="shared" si="327"/>
        <v>0.70779680880650953</v>
      </c>
      <c r="CR85" s="152"/>
      <c r="CS85" s="161" t="s">
        <v>83</v>
      </c>
      <c r="CT85" s="38">
        <f t="shared" si="328"/>
        <v>7045030.092799468</v>
      </c>
      <c r="CU85" s="36">
        <f t="shared" si="329"/>
        <v>12364437.136714909</v>
      </c>
      <c r="CV85" s="37">
        <f t="shared" si="330"/>
        <v>19409467.229514375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f>+'JUL-SEP 2024'!D86+'OCT-DEC 2024'!D86+'JAN-MAR 2025'!D86+'APR-JUN 2025'!D86</f>
        <v>13589286.099065473</v>
      </c>
      <c r="E86" s="39">
        <f t="shared" si="267"/>
        <v>30.648692805058584</v>
      </c>
      <c r="F86" s="36">
        <f>+'JUL-SEP 2024'!F86+'OCT-DEC 2024'!F86+'JAN-MAR 2025'!F86+'APR-JUN 2025'!F86</f>
        <v>3092887.9042708101</v>
      </c>
      <c r="G86" s="39">
        <f t="shared" si="268"/>
        <v>26.458005306085735</v>
      </c>
      <c r="H86" s="36">
        <f t="shared" si="269"/>
        <v>16682174.003336284</v>
      </c>
      <c r="I86" s="202">
        <f t="shared" si="270"/>
        <v>29.774349492837622</v>
      </c>
      <c r="J86" s="38">
        <f>+'JUL-SEP 2024'!J86+'OCT-DEC 2024'!J86+'JAN-MAR 2025'!J86+'APR-JUN 2025'!J86</f>
        <v>7699424.745937176</v>
      </c>
      <c r="K86" s="39">
        <f t="shared" si="271"/>
        <v>5.4435873485668251</v>
      </c>
      <c r="L86" s="36">
        <f>+'JUL-SEP 2024'!L86+'OCT-DEC 2024'!L86+'JAN-MAR 2025'!L86+'APR-JUN 2025'!L86</f>
        <v>9044868.4711333681</v>
      </c>
      <c r="M86" s="39">
        <f t="shared" si="272"/>
        <v>7.8993656582929859</v>
      </c>
      <c r="N86" s="36">
        <f t="shared" si="273"/>
        <v>16744293.217070544</v>
      </c>
      <c r="O86" s="40">
        <f t="shared" si="274"/>
        <v>6.5422352594745856</v>
      </c>
      <c r="P86" s="116">
        <f t="shared" si="275"/>
        <v>21288710.845002651</v>
      </c>
      <c r="Q86" s="117">
        <f t="shared" si="276"/>
        <v>12137756.375404179</v>
      </c>
      <c r="R86" s="118">
        <f t="shared" si="277"/>
        <v>33426467.22040683</v>
      </c>
      <c r="S86" s="32"/>
      <c r="T86" s="38">
        <f>+'JUL-SEP 2024'!T86+'OCT-DEC 2024'!T86+'JAN-MAR 2025'!T86+'APR-JUN 2025'!T86</f>
        <v>4554189.3844831046</v>
      </c>
      <c r="U86" s="39">
        <f t="shared" si="278"/>
        <v>7.0585481515604487</v>
      </c>
      <c r="V86" s="36">
        <f>+'JUL-SEP 2024'!V86+'OCT-DEC 2024'!V86+'JAN-MAR 2025'!V86+'APR-JUN 2025'!V86</f>
        <v>1032738.0541627058</v>
      </c>
      <c r="W86" s="39">
        <f t="shared" si="279"/>
        <v>4.5017721959779164</v>
      </c>
      <c r="X86" s="36">
        <f t="shared" si="280"/>
        <v>5586927.4386458099</v>
      </c>
      <c r="Y86" s="40">
        <f t="shared" si="281"/>
        <v>6.387914415065258</v>
      </c>
      <c r="Z86" s="243">
        <f>+'OCT-DEC 2024'!Z86+'JUL-SEP 2024'!Z86+'JAN-MAR 2025'!Z86+'APR-JUN 2025'!Z86</f>
        <v>8762134.1700261179</v>
      </c>
      <c r="AA86" s="39">
        <f t="shared" si="282"/>
        <v>2.3917019884576947</v>
      </c>
      <c r="AB86" s="36">
        <f>+'OCT-DEC 2024'!AB86+'JUL-SEP 2024'!AB86+'JAN-MAR 2025'!AB86+'APR-JUN 2025'!AB86</f>
        <v>4331819.2371217217</v>
      </c>
      <c r="AC86" s="39">
        <f t="shared" si="283"/>
        <v>2.5083088227142989</v>
      </c>
      <c r="AD86" s="36">
        <f t="shared" si="284"/>
        <v>13093953.40714784</v>
      </c>
      <c r="AE86" s="40">
        <f t="shared" si="285"/>
        <v>2.429059740009142</v>
      </c>
      <c r="AF86" s="116">
        <f t="shared" si="286"/>
        <v>13316323.554509223</v>
      </c>
      <c r="AG86" s="117">
        <f t="shared" si="287"/>
        <v>5364557.291284427</v>
      </c>
      <c r="AH86" s="118">
        <f t="shared" si="288"/>
        <v>18680880.84579365</v>
      </c>
      <c r="AI86" s="32"/>
      <c r="AJ86" s="35">
        <f>+'OCT-DEC 2024'!AJ86+'JUL-SEP 2024'!AJ86+'JAN-MAR 2025'!AJ86+'APR-JUN 2025'!AJ86</f>
        <v>19083674.923799589</v>
      </c>
      <c r="AK86" s="39">
        <f t="shared" si="289"/>
        <v>99.889425295211623</v>
      </c>
      <c r="AL86" s="36">
        <f>+'OCT-DEC 2024'!AL86+'JUL-SEP 2024'!AL86+'JAN-MAR 2025'!AL86+'APR-JUN 2025'!AL86</f>
        <v>8914083.8396363556</v>
      </c>
      <c r="AM86" s="39">
        <f t="shared" si="290"/>
        <v>80.254281775376157</v>
      </c>
      <c r="AN86" s="36">
        <f t="shared" si="331"/>
        <v>27997758.763435945</v>
      </c>
      <c r="AO86" s="40">
        <f t="shared" si="291"/>
        <v>92.670680831309127</v>
      </c>
      <c r="AP86" s="36">
        <f>+'OCT-DEC 2024'!AP86+'JUL-SEP 2024'!AP86+'JAN-MAR 2025'!AP86+'APR-JUN 2025'!AP86</f>
        <v>10291931.347259846</v>
      </c>
      <c r="AQ86" s="39">
        <f t="shared" si="292"/>
        <v>15.78049955651141</v>
      </c>
      <c r="AR86" s="36">
        <f>+'OCT-DEC 2024'!AR86+'JUL-SEP 2024'!AR86+'JAN-MAR 2025'!AR86+'APR-JUN 2025'!AR86</f>
        <v>9998616.7118842229</v>
      </c>
      <c r="AS86" s="39">
        <f t="shared" si="293"/>
        <v>17.80443874761249</v>
      </c>
      <c r="AT86" s="36">
        <f t="shared" si="332"/>
        <v>20290548.059144069</v>
      </c>
      <c r="AU86" s="40">
        <f t="shared" si="294"/>
        <v>16.716921581831254</v>
      </c>
      <c r="AV86" s="116">
        <f t="shared" si="295"/>
        <v>29375606.271059435</v>
      </c>
      <c r="AW86" s="117">
        <f t="shared" si="296"/>
        <v>18912700.551520579</v>
      </c>
      <c r="AX86" s="118">
        <f t="shared" si="297"/>
        <v>48288306.82258001</v>
      </c>
      <c r="AY86" s="32"/>
      <c r="AZ86" s="35">
        <f>+'OCT-DEC 2024'!AZ86+'JUL-SEP 2024'!AZ86+'JAN-MAR 2025'!AZ86+'APR-JUN 2025'!AZ86</f>
        <v>18844396.384136155</v>
      </c>
      <c r="BA86" s="39">
        <f t="shared" si="298"/>
        <v>25.16587062530359</v>
      </c>
      <c r="BB86" s="36">
        <f>+'OCT-DEC 2024'!BB86+'JUL-SEP 2024'!BB86+'JAN-MAR 2025'!BB86+'APR-JUN 2025'!BB86</f>
        <v>6284931.3958638441</v>
      </c>
      <c r="BC86" s="39">
        <f t="shared" si="299"/>
        <v>26.235383149749374</v>
      </c>
      <c r="BD86" s="36">
        <f t="shared" si="333"/>
        <v>25129327.780000001</v>
      </c>
      <c r="BE86" s="40">
        <f t="shared" si="300"/>
        <v>25.425097944387055</v>
      </c>
      <c r="BF86" s="38">
        <f>+'OCT-DEC 2024'!BF86+'JUL-SEP 2024'!BF86+'JAN-MAR 2025'!BF86+'APR-JUN 2025'!BF86</f>
        <v>15302243.808763316</v>
      </c>
      <c r="BG86" s="39">
        <f t="shared" si="301"/>
        <v>3.6552264487621824</v>
      </c>
      <c r="BH86" s="36">
        <f>+'OCT-DEC 2024'!BH86+'JUL-SEP 2024'!BH86+'JAN-MAR 2025'!BH86+'APR-JUN 2025'!BH86</f>
        <v>13216899.571236685</v>
      </c>
      <c r="BI86" s="39">
        <f t="shared" si="302"/>
        <v>6.6515051132754968</v>
      </c>
      <c r="BJ86" s="36">
        <f t="shared" si="334"/>
        <v>28519143.380000003</v>
      </c>
      <c r="BK86" s="40">
        <f t="shared" si="303"/>
        <v>4.6196406031954558</v>
      </c>
      <c r="BL86" s="116">
        <f t="shared" si="304"/>
        <v>34146640.192899473</v>
      </c>
      <c r="BM86" s="117">
        <f t="shared" si="305"/>
        <v>19501830.967100531</v>
      </c>
      <c r="BN86" s="118">
        <f t="shared" si="306"/>
        <v>53648471.160000004</v>
      </c>
      <c r="BO86" s="32"/>
      <c r="BP86" s="35">
        <f>+'OCT-DEC 2024'!BP86+'JUL-SEP 2024'!BP86+'JAN-MAR 2025'!BP86+'APR-JUN 2025'!BP86</f>
        <v>16686422.369999997</v>
      </c>
      <c r="BQ86" s="39">
        <f t="shared" si="307"/>
        <v>33.361435129185814</v>
      </c>
      <c r="BR86" s="36">
        <f>+'OCT-DEC 2024'!BR86+'JUL-SEP 2024'!BR86+'JAN-MAR 2025'!BR86+'APR-JUN 2025'!BR86</f>
        <v>5069747.96</v>
      </c>
      <c r="BS86" s="39">
        <f t="shared" si="308"/>
        <v>55.237445222867478</v>
      </c>
      <c r="BT86" s="36">
        <f t="shared" si="335"/>
        <v>21756170.329999998</v>
      </c>
      <c r="BU86" s="40">
        <f t="shared" si="309"/>
        <v>36.753267714274131</v>
      </c>
      <c r="BV86" s="38">
        <f>+'OCT-DEC 2024'!BV86+'JUL-SEP 2024'!BV86+'JAN-MAR 2025'!BV86+'APR-JUN 2025'!BV86</f>
        <v>28069408.259999998</v>
      </c>
      <c r="BW86" s="39">
        <f t="shared" si="310"/>
        <v>22.180488549980243</v>
      </c>
      <c r="BX86" s="36">
        <f>+'OCT-DEC 2024'!BX86+'JUL-SEP 2024'!BX86+'JAN-MAR 2025'!BX86+'APR-JUN 2025'!BX86</f>
        <v>29521079.310000006</v>
      </c>
      <c r="BY86" s="39">
        <f t="shared" si="311"/>
        <v>34.080308962724303</v>
      </c>
      <c r="BZ86" s="36">
        <f t="shared" si="336"/>
        <v>57590487.570000008</v>
      </c>
      <c r="CA86" s="40">
        <f t="shared" si="312"/>
        <v>27.015959203854543</v>
      </c>
      <c r="CB86" s="116">
        <f t="shared" si="313"/>
        <v>44755830.629999995</v>
      </c>
      <c r="CC86" s="117">
        <f t="shared" si="314"/>
        <v>34590827.270000003</v>
      </c>
      <c r="CD86" s="118">
        <f t="shared" si="315"/>
        <v>79346657.900000006</v>
      </c>
      <c r="CE86" s="32"/>
      <c r="CF86" s="38">
        <f t="shared" si="316"/>
        <v>72757969.161484331</v>
      </c>
      <c r="CG86" s="39">
        <f t="shared" si="317"/>
        <v>28.773814794151455</v>
      </c>
      <c r="CH86" s="36">
        <f t="shared" si="318"/>
        <v>24394389.153933719</v>
      </c>
      <c r="CI86" s="39">
        <f t="shared" si="319"/>
        <v>30.929151174713045</v>
      </c>
      <c r="CJ86" s="36">
        <f t="shared" si="320"/>
        <v>97152358.31541805</v>
      </c>
      <c r="CK86" s="40">
        <f t="shared" si="321"/>
        <v>29.286260165514925</v>
      </c>
      <c r="CL86" s="38">
        <f t="shared" si="322"/>
        <v>70125142.331986457</v>
      </c>
      <c r="CM86" s="39">
        <f t="shared" si="323"/>
        <v>6.271222631538742</v>
      </c>
      <c r="CN86" s="36">
        <f t="shared" si="324"/>
        <v>66113283.301376</v>
      </c>
      <c r="CO86" s="39">
        <f t="shared" si="325"/>
        <v>10.516113975658058</v>
      </c>
      <c r="CP86" s="36">
        <f t="shared" si="326"/>
        <v>136238425.63336247</v>
      </c>
      <c r="CQ86" s="40">
        <f t="shared" si="327"/>
        <v>7.7989092292588618</v>
      </c>
      <c r="CR86" s="152"/>
      <c r="CS86" s="161" t="s">
        <v>84</v>
      </c>
      <c r="CT86" s="38">
        <f t="shared" si="328"/>
        <v>97152358.31541805</v>
      </c>
      <c r="CU86" s="36">
        <f t="shared" si="329"/>
        <v>136238425.63336247</v>
      </c>
      <c r="CV86" s="37">
        <f t="shared" si="330"/>
        <v>233390783.94878054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f>+'JUL-SEP 2024'!D87+'OCT-DEC 2024'!D87+'JAN-MAR 2025'!D87+'APR-JUN 2025'!D87</f>
        <v>98191.090953677718</v>
      </c>
      <c r="E87" s="39">
        <f t="shared" si="267"/>
        <v>0.22145597354373103</v>
      </c>
      <c r="F87" s="36">
        <f>+'JUL-SEP 2024'!F87+'OCT-DEC 2024'!F87+'JAN-MAR 2025'!F87+'APR-JUN 2025'!F87</f>
        <v>23654.578961983214</v>
      </c>
      <c r="G87" s="39">
        <f t="shared" si="268"/>
        <v>0.20235229825987797</v>
      </c>
      <c r="H87" s="36">
        <f t="shared" si="269"/>
        <v>121845.66991566092</v>
      </c>
      <c r="I87" s="202">
        <f t="shared" si="270"/>
        <v>0.21747019060778749</v>
      </c>
      <c r="J87" s="38">
        <f>+'JUL-SEP 2024'!J87+'OCT-DEC 2024'!J87+'JAN-MAR 2025'!J87+'APR-JUN 2025'!J87</f>
        <v>45500.079748881893</v>
      </c>
      <c r="K87" s="39">
        <f t="shared" si="271"/>
        <v>3.2169112193802862E-2</v>
      </c>
      <c r="L87" s="36">
        <f>+'JUL-SEP 2024'!L87+'OCT-DEC 2024'!L87+'JAN-MAR 2025'!L87+'APR-JUN 2025'!L87</f>
        <v>67052.388980424585</v>
      </c>
      <c r="M87" s="39">
        <f t="shared" si="272"/>
        <v>5.8560424677142758E-2</v>
      </c>
      <c r="N87" s="36">
        <f t="shared" si="273"/>
        <v>112552.46872930648</v>
      </c>
      <c r="O87" s="40">
        <f t="shared" si="274"/>
        <v>4.3975862099159116E-2</v>
      </c>
      <c r="P87" s="116">
        <f t="shared" si="275"/>
        <v>143691.17070255961</v>
      </c>
      <c r="Q87" s="117">
        <f t="shared" si="276"/>
        <v>90706.967942407791</v>
      </c>
      <c r="R87" s="118">
        <f t="shared" si="277"/>
        <v>234398.1386449674</v>
      </c>
      <c r="S87" s="32"/>
      <c r="T87" s="38">
        <f>+'JUL-SEP 2024'!T87+'OCT-DEC 2024'!T87+'JAN-MAR 2025'!T87+'APR-JUN 2025'!T87</f>
        <v>337347.18221235299</v>
      </c>
      <c r="U87" s="39">
        <f t="shared" si="278"/>
        <v>0.52285514026979607</v>
      </c>
      <c r="V87" s="36">
        <f>+'JUL-SEP 2024'!V87+'OCT-DEC 2024'!V87+'JAN-MAR 2025'!V87+'APR-JUN 2025'!V87</f>
        <v>101622.57457114416</v>
      </c>
      <c r="W87" s="39">
        <f t="shared" si="279"/>
        <v>0.44297939718990337</v>
      </c>
      <c r="X87" s="36">
        <f t="shared" si="280"/>
        <v>438969.75678349717</v>
      </c>
      <c r="Y87" s="40">
        <f t="shared" si="281"/>
        <v>0.50190400142634839</v>
      </c>
      <c r="Z87" s="243">
        <f>+'OCT-DEC 2024'!Z87+'JUL-SEP 2024'!Z87+'JAN-MAR 2025'!Z87+'APR-JUN 2025'!Z87</f>
        <v>1138837.7808090558</v>
      </c>
      <c r="AA87" s="39">
        <f t="shared" si="282"/>
        <v>0.31085584083034512</v>
      </c>
      <c r="AB87" s="36">
        <f>+'OCT-DEC 2024'!AB87+'JUL-SEP 2024'!AB87+'JAN-MAR 2025'!AB87+'APR-JUN 2025'!AB87</f>
        <v>549147.66856481251</v>
      </c>
      <c r="AC87" s="39">
        <f t="shared" si="283"/>
        <v>0.31798001408510801</v>
      </c>
      <c r="AD87" s="36">
        <f t="shared" si="284"/>
        <v>1687985.4493738683</v>
      </c>
      <c r="AE87" s="40">
        <f t="shared" si="285"/>
        <v>0.313138237879863</v>
      </c>
      <c r="AF87" s="116">
        <f t="shared" si="286"/>
        <v>1476184.9630214088</v>
      </c>
      <c r="AG87" s="117">
        <f t="shared" si="287"/>
        <v>650770.2431359567</v>
      </c>
      <c r="AH87" s="118">
        <f t="shared" si="288"/>
        <v>2126955.2061573653</v>
      </c>
      <c r="AI87" s="32"/>
      <c r="AJ87" s="35">
        <f>+'OCT-DEC 2024'!AJ87+'JUL-SEP 2024'!AJ87+'JAN-MAR 2025'!AJ87+'APR-JUN 2025'!AJ87</f>
        <v>3007.0988571952648</v>
      </c>
      <c r="AK87" s="39">
        <f t="shared" si="289"/>
        <v>1.5740017467836695E-2</v>
      </c>
      <c r="AL87" s="36">
        <f>+'OCT-DEC 2024'!AL87+'JUL-SEP 2024'!AL87+'JAN-MAR 2025'!AL87+'APR-JUN 2025'!AL87</f>
        <v>1421.5394320341422</v>
      </c>
      <c r="AM87" s="39">
        <f t="shared" si="290"/>
        <v>1.2798244686234658E-2</v>
      </c>
      <c r="AN87" s="36">
        <f t="shared" si="331"/>
        <v>4428.6382892294068</v>
      </c>
      <c r="AO87" s="40">
        <f t="shared" si="291"/>
        <v>1.4658492091676537E-2</v>
      </c>
      <c r="AP87" s="36">
        <f>+'OCT-DEC 2024'!AP87+'JUL-SEP 2024'!AP87+'JAN-MAR 2025'!AP87+'APR-JUN 2025'!AP87</f>
        <v>884.39065874434152</v>
      </c>
      <c r="AQ87" s="39">
        <f t="shared" si="292"/>
        <v>1.3560259903806719E-3</v>
      </c>
      <c r="AR87" s="36">
        <f>+'OCT-DEC 2024'!AR87+'JUL-SEP 2024'!AR87+'JAN-MAR 2025'!AR87+'APR-JUN 2025'!AR87</f>
        <v>2327.143500664879</v>
      </c>
      <c r="AS87" s="39">
        <f t="shared" si="293"/>
        <v>4.1439216152015365E-3</v>
      </c>
      <c r="AT87" s="36">
        <f t="shared" si="332"/>
        <v>3211.5341594092206</v>
      </c>
      <c r="AU87" s="40">
        <f t="shared" si="294"/>
        <v>2.6459100337618488E-3</v>
      </c>
      <c r="AV87" s="116">
        <f t="shared" si="295"/>
        <v>3891.4895159396065</v>
      </c>
      <c r="AW87" s="117">
        <f t="shared" si="296"/>
        <v>3748.682932699021</v>
      </c>
      <c r="AX87" s="118">
        <f t="shared" si="297"/>
        <v>7640.1724486386274</v>
      </c>
      <c r="AY87" s="32"/>
      <c r="AZ87" s="35">
        <f>+'OCT-DEC 2024'!AZ87+'JUL-SEP 2024'!AZ87+'JAN-MAR 2025'!AZ87+'APR-JUN 2025'!AZ87</f>
        <v>11794.241230626678</v>
      </c>
      <c r="BA87" s="39">
        <f t="shared" si="298"/>
        <v>1.5750695479078279E-2</v>
      </c>
      <c r="BB87" s="36">
        <f>+'OCT-DEC 2024'!BB87+'JUL-SEP 2024'!BB87+'JAN-MAR 2025'!BB87+'APR-JUN 2025'!BB87</f>
        <v>3844.7587693733226</v>
      </c>
      <c r="BC87" s="39">
        <f t="shared" si="299"/>
        <v>1.6049295223691765E-2</v>
      </c>
      <c r="BD87" s="36">
        <f t="shared" si="333"/>
        <v>15639</v>
      </c>
      <c r="BE87" s="40">
        <f t="shared" si="300"/>
        <v>1.5823069770641875E-2</v>
      </c>
      <c r="BF87" s="38">
        <f>+'OCT-DEC 2024'!BF87+'JUL-SEP 2024'!BF87+'JAN-MAR 2025'!BF87+'APR-JUN 2025'!BF87</f>
        <v>10077.746947593689</v>
      </c>
      <c r="BG87" s="39">
        <f t="shared" si="301"/>
        <v>2.4072578928379927E-3</v>
      </c>
      <c r="BH87" s="36">
        <f>+'OCT-DEC 2024'!BH87+'JUL-SEP 2024'!BH87+'JAN-MAR 2025'!BH87+'APR-JUN 2025'!BH87</f>
        <v>6629.2530524063113</v>
      </c>
      <c r="BI87" s="39">
        <f t="shared" si="302"/>
        <v>3.3362219586837581E-3</v>
      </c>
      <c r="BJ87" s="36">
        <f t="shared" si="334"/>
        <v>16707</v>
      </c>
      <c r="BK87" s="40">
        <f t="shared" si="303"/>
        <v>2.7062641584007659E-3</v>
      </c>
      <c r="BL87" s="116">
        <f t="shared" si="304"/>
        <v>21871.988178220367</v>
      </c>
      <c r="BM87" s="117">
        <f t="shared" si="305"/>
        <v>10474.011821779633</v>
      </c>
      <c r="BN87" s="118">
        <f t="shared" si="306"/>
        <v>32346</v>
      </c>
      <c r="BO87" s="32"/>
      <c r="BP87" s="35">
        <f>+'OCT-DEC 2024'!BP87+'JUL-SEP 2024'!BP87+'JAN-MAR 2025'!BP87+'APR-JUN 2025'!BP87</f>
        <v>0</v>
      </c>
      <c r="BQ87" s="39">
        <f t="shared" si="307"/>
        <v>0</v>
      </c>
      <c r="BR87" s="36">
        <f>+'OCT-DEC 2024'!BR87+'JUL-SEP 2024'!BR87+'JAN-MAR 2025'!BR87+'APR-JUN 2025'!BR87</f>
        <v>0</v>
      </c>
      <c r="BS87" s="39">
        <f t="shared" si="308"/>
        <v>0</v>
      </c>
      <c r="BT87" s="36">
        <f t="shared" si="335"/>
        <v>0</v>
      </c>
      <c r="BU87" s="40">
        <f t="shared" si="309"/>
        <v>0</v>
      </c>
      <c r="BV87" s="38">
        <f>+'OCT-DEC 2024'!BV87+'JUL-SEP 2024'!BV87+'JAN-MAR 2025'!BV87+'APR-JUN 2025'!BV87</f>
        <v>0</v>
      </c>
      <c r="BW87" s="39">
        <f t="shared" si="310"/>
        <v>0</v>
      </c>
      <c r="BX87" s="36">
        <f>+'OCT-DEC 2024'!BX87+'JUL-SEP 2024'!BX87+'JAN-MAR 2025'!BX87+'APR-JUN 2025'!BX87</f>
        <v>0</v>
      </c>
      <c r="BY87" s="39">
        <f t="shared" si="311"/>
        <v>0</v>
      </c>
      <c r="BZ87" s="36">
        <f t="shared" si="336"/>
        <v>0</v>
      </c>
      <c r="CA87" s="40">
        <f t="shared" si="312"/>
        <v>0</v>
      </c>
      <c r="CB87" s="116">
        <f t="shared" si="313"/>
        <v>0</v>
      </c>
      <c r="CC87" s="117">
        <f t="shared" si="314"/>
        <v>0</v>
      </c>
      <c r="CD87" s="118">
        <f t="shared" si="315"/>
        <v>0</v>
      </c>
      <c r="CE87" s="32"/>
      <c r="CF87" s="38">
        <f t="shared" si="316"/>
        <v>450339.6132538527</v>
      </c>
      <c r="CG87" s="39">
        <f t="shared" si="317"/>
        <v>0.17809717307359485</v>
      </c>
      <c r="CH87" s="36">
        <f t="shared" si="318"/>
        <v>130543.45173453483</v>
      </c>
      <c r="CI87" s="39">
        <f t="shared" si="319"/>
        <v>0.16551339441574828</v>
      </c>
      <c r="CJ87" s="36">
        <f t="shared" si="320"/>
        <v>580883.06498838752</v>
      </c>
      <c r="CK87" s="40">
        <f t="shared" si="321"/>
        <v>0.17510529710210698</v>
      </c>
      <c r="CL87" s="38">
        <f t="shared" si="322"/>
        <v>1195299.9981642759</v>
      </c>
      <c r="CM87" s="39">
        <f t="shared" si="323"/>
        <v>0.10689450531848471</v>
      </c>
      <c r="CN87" s="36">
        <f t="shared" si="324"/>
        <v>625156.45409830834</v>
      </c>
      <c r="CO87" s="39">
        <f t="shared" si="325"/>
        <v>9.9438663391555202E-2</v>
      </c>
      <c r="CP87" s="36">
        <f t="shared" si="326"/>
        <v>1820456.4522625841</v>
      </c>
      <c r="CQ87" s="40">
        <f t="shared" si="327"/>
        <v>0.10421123527382987</v>
      </c>
      <c r="CR87" s="152"/>
      <c r="CS87" s="161" t="s">
        <v>85</v>
      </c>
      <c r="CT87" s="38">
        <f t="shared" si="328"/>
        <v>580883.06498838752</v>
      </c>
      <c r="CU87" s="36">
        <f t="shared" si="329"/>
        <v>1820456.4522625841</v>
      </c>
      <c r="CV87" s="37">
        <f t="shared" si="330"/>
        <v>2401339.5172509719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f>+'JUL-SEP 2024'!D88+'OCT-DEC 2024'!D88+'JAN-MAR 2025'!D88+'APR-JUN 2025'!D88</f>
        <v>54751.140512434496</v>
      </c>
      <c r="E88" s="39">
        <f t="shared" si="267"/>
        <v>0.12348337315582761</v>
      </c>
      <c r="F88" s="36">
        <f>+'JUL-SEP 2024'!F88+'OCT-DEC 2024'!F88+'JAN-MAR 2025'!F88+'APR-JUN 2025'!F88</f>
        <v>16476.961530702254</v>
      </c>
      <c r="G88" s="39">
        <f t="shared" si="268"/>
        <v>0.14095161192408984</v>
      </c>
      <c r="H88" s="36">
        <f t="shared" si="269"/>
        <v>71228.102043136751</v>
      </c>
      <c r="I88" s="202">
        <f t="shared" si="270"/>
        <v>0.12712793929134897</v>
      </c>
      <c r="J88" s="38">
        <f>+'JUL-SEP 2024'!J88+'OCT-DEC 2024'!J88+'JAN-MAR 2025'!J88+'APR-JUN 2025'!J88</f>
        <v>53264.734700084737</v>
      </c>
      <c r="K88" s="39">
        <f t="shared" si="271"/>
        <v>3.7658818094319424E-2</v>
      </c>
      <c r="L88" s="36">
        <f>+'JUL-SEP 2024'!L88+'OCT-DEC 2024'!L88+'JAN-MAR 2025'!L88+'APR-JUN 2025'!L88</f>
        <v>52205.729493837003</v>
      </c>
      <c r="M88" s="39">
        <f t="shared" si="272"/>
        <v>4.5594045733876154E-2</v>
      </c>
      <c r="N88" s="36">
        <f t="shared" si="273"/>
        <v>105470.46419392174</v>
      </c>
      <c r="O88" s="40">
        <f t="shared" si="274"/>
        <v>4.1208821461581287E-2</v>
      </c>
      <c r="P88" s="116">
        <f t="shared" si="275"/>
        <v>108015.87521251923</v>
      </c>
      <c r="Q88" s="117">
        <f t="shared" si="276"/>
        <v>68682.691024539265</v>
      </c>
      <c r="R88" s="118">
        <f t="shared" si="277"/>
        <v>176698.56623705849</v>
      </c>
      <c r="S88" s="32"/>
      <c r="T88" s="38">
        <f>+'JUL-SEP 2024'!T88+'OCT-DEC 2024'!T88+'JAN-MAR 2025'!T88+'APR-JUN 2025'!T88</f>
        <v>13544.828794684016</v>
      </c>
      <c r="U88" s="39">
        <f t="shared" si="278"/>
        <v>2.0993159963366537E-2</v>
      </c>
      <c r="V88" s="36">
        <f>+'JUL-SEP 2024'!V88+'OCT-DEC 2024'!V88+'JAN-MAR 2025'!V88+'APR-JUN 2025'!V88</f>
        <v>3777.9776742693666</v>
      </c>
      <c r="W88" s="39">
        <f t="shared" si="279"/>
        <v>1.6468449847953055E-2</v>
      </c>
      <c r="X88" s="36">
        <f t="shared" si="280"/>
        <v>17322.806468953382</v>
      </c>
      <c r="Y88" s="40">
        <f t="shared" si="281"/>
        <v>1.9806343713537573E-2</v>
      </c>
      <c r="Z88" s="243">
        <f>+'OCT-DEC 2024'!Z88+'JUL-SEP 2024'!Z88+'JAN-MAR 2025'!Z88+'APR-JUN 2025'!Z88</f>
        <v>8403.6950239735561</v>
      </c>
      <c r="AA88" s="39">
        <f t="shared" si="282"/>
        <v>2.2938628545526685E-3</v>
      </c>
      <c r="AB88" s="36">
        <f>+'OCT-DEC 2024'!AB88+'JUL-SEP 2024'!AB88+'JAN-MAR 2025'!AB88+'APR-JUN 2025'!AB88</f>
        <v>5700.2650517150987</v>
      </c>
      <c r="AC88" s="39">
        <f t="shared" si="283"/>
        <v>3.3006975449250942E-3</v>
      </c>
      <c r="AD88" s="36">
        <f t="shared" si="284"/>
        <v>14103.960075688654</v>
      </c>
      <c r="AE88" s="40">
        <f t="shared" si="285"/>
        <v>2.6164261112957533E-3</v>
      </c>
      <c r="AF88" s="116">
        <f t="shared" si="286"/>
        <v>21948.523818657573</v>
      </c>
      <c r="AG88" s="117">
        <f t="shared" si="287"/>
        <v>9478.2427259844662</v>
      </c>
      <c r="AH88" s="118">
        <f t="shared" si="288"/>
        <v>31426.76654464204</v>
      </c>
      <c r="AI88" s="32"/>
      <c r="AJ88" s="35">
        <f>+'OCT-DEC 2024'!AJ88+'JUL-SEP 2024'!AJ88+'JAN-MAR 2025'!AJ88+'APR-JUN 2025'!AJ88</f>
        <v>0</v>
      </c>
      <c r="AK88" s="39">
        <f t="shared" si="289"/>
        <v>0</v>
      </c>
      <c r="AL88" s="36">
        <f>+'OCT-DEC 2024'!AL88+'JUL-SEP 2024'!AL88+'JAN-MAR 2025'!AL88+'APR-JUN 2025'!AL88</f>
        <v>0</v>
      </c>
      <c r="AM88" s="39">
        <f t="shared" si="290"/>
        <v>0</v>
      </c>
      <c r="AN88" s="36">
        <f t="shared" si="331"/>
        <v>0</v>
      </c>
      <c r="AO88" s="40">
        <f t="shared" si="291"/>
        <v>0</v>
      </c>
      <c r="AP88" s="36">
        <f>+'OCT-DEC 2024'!AP88+'JUL-SEP 2024'!AP88+'JAN-MAR 2025'!AP88+'APR-JUN 2025'!AP88</f>
        <v>0</v>
      </c>
      <c r="AQ88" s="39">
        <f t="shared" si="292"/>
        <v>0</v>
      </c>
      <c r="AR88" s="36">
        <f>+'OCT-DEC 2024'!AR88+'JUL-SEP 2024'!AR88+'JAN-MAR 2025'!AR88+'APR-JUN 2025'!AR88</f>
        <v>0</v>
      </c>
      <c r="AS88" s="39">
        <f t="shared" si="293"/>
        <v>0</v>
      </c>
      <c r="AT88" s="36">
        <f t="shared" si="332"/>
        <v>0</v>
      </c>
      <c r="AU88" s="40">
        <f t="shared" si="294"/>
        <v>0</v>
      </c>
      <c r="AV88" s="116">
        <f t="shared" si="295"/>
        <v>0</v>
      </c>
      <c r="AW88" s="117">
        <f t="shared" si="296"/>
        <v>0</v>
      </c>
      <c r="AX88" s="118">
        <f t="shared" si="297"/>
        <v>0</v>
      </c>
      <c r="AY88" s="32"/>
      <c r="AZ88" s="35">
        <f>+'OCT-DEC 2024'!AZ88+'JUL-SEP 2024'!AZ88+'JAN-MAR 2025'!AZ88+'APR-JUN 2025'!AZ88</f>
        <v>0</v>
      </c>
      <c r="BA88" s="39">
        <f t="shared" si="298"/>
        <v>0</v>
      </c>
      <c r="BB88" s="36">
        <f>+'OCT-DEC 2024'!BB88+'JUL-SEP 2024'!BB88+'JAN-MAR 2025'!BB88+'APR-JUN 2025'!BB88</f>
        <v>0</v>
      </c>
      <c r="BC88" s="39">
        <f t="shared" si="299"/>
        <v>0</v>
      </c>
      <c r="BD88" s="36">
        <f t="shared" si="333"/>
        <v>0</v>
      </c>
      <c r="BE88" s="40">
        <f t="shared" si="300"/>
        <v>0</v>
      </c>
      <c r="BF88" s="38">
        <f>+'OCT-DEC 2024'!BF88+'JUL-SEP 2024'!BF88+'JAN-MAR 2025'!BF88+'APR-JUN 2025'!BF88</f>
        <v>0</v>
      </c>
      <c r="BG88" s="39">
        <f t="shared" si="301"/>
        <v>0</v>
      </c>
      <c r="BH88" s="36">
        <f>+'OCT-DEC 2024'!BH88+'JUL-SEP 2024'!BH88+'JAN-MAR 2025'!BH88+'APR-JUN 2025'!BH88</f>
        <v>0</v>
      </c>
      <c r="BI88" s="39">
        <f t="shared" si="302"/>
        <v>0</v>
      </c>
      <c r="BJ88" s="36">
        <f t="shared" si="334"/>
        <v>0</v>
      </c>
      <c r="BK88" s="40">
        <f t="shared" si="303"/>
        <v>0</v>
      </c>
      <c r="BL88" s="116">
        <f t="shared" si="304"/>
        <v>0</v>
      </c>
      <c r="BM88" s="117">
        <f t="shared" si="305"/>
        <v>0</v>
      </c>
      <c r="BN88" s="118">
        <f t="shared" si="306"/>
        <v>0</v>
      </c>
      <c r="BO88" s="32"/>
      <c r="BP88" s="35">
        <f>+'OCT-DEC 2024'!BP88+'JUL-SEP 2024'!BP88+'JAN-MAR 2025'!BP88+'APR-JUN 2025'!BP88</f>
        <v>0</v>
      </c>
      <c r="BQ88" s="39">
        <f t="shared" si="307"/>
        <v>0</v>
      </c>
      <c r="BR88" s="36">
        <f>+'OCT-DEC 2024'!BR88+'JUL-SEP 2024'!BR88+'JAN-MAR 2025'!BR88+'APR-JUN 2025'!BR88</f>
        <v>0</v>
      </c>
      <c r="BS88" s="39">
        <f t="shared" si="308"/>
        <v>0</v>
      </c>
      <c r="BT88" s="36">
        <f t="shared" si="335"/>
        <v>0</v>
      </c>
      <c r="BU88" s="40">
        <f t="shared" si="309"/>
        <v>0</v>
      </c>
      <c r="BV88" s="38">
        <f>+'OCT-DEC 2024'!BV88+'JUL-SEP 2024'!BV88+'JAN-MAR 2025'!BV88+'APR-JUN 2025'!BV88</f>
        <v>0</v>
      </c>
      <c r="BW88" s="39">
        <f t="shared" si="310"/>
        <v>0</v>
      </c>
      <c r="BX88" s="36">
        <f>+'OCT-DEC 2024'!BX88+'JUL-SEP 2024'!BX88+'JAN-MAR 2025'!BX88+'APR-JUN 2025'!BX88</f>
        <v>0</v>
      </c>
      <c r="BY88" s="39">
        <f t="shared" si="311"/>
        <v>0</v>
      </c>
      <c r="BZ88" s="36">
        <f t="shared" si="336"/>
        <v>0</v>
      </c>
      <c r="CA88" s="40">
        <f t="shared" si="312"/>
        <v>0</v>
      </c>
      <c r="CB88" s="116">
        <f t="shared" si="313"/>
        <v>0</v>
      </c>
      <c r="CC88" s="117">
        <f t="shared" si="314"/>
        <v>0</v>
      </c>
      <c r="CD88" s="118">
        <f t="shared" si="315"/>
        <v>0</v>
      </c>
      <c r="CE88" s="32"/>
      <c r="CF88" s="38">
        <f t="shared" si="316"/>
        <v>68295.969307118517</v>
      </c>
      <c r="CG88" s="39">
        <f t="shared" si="317"/>
        <v>2.7009214175130639E-2</v>
      </c>
      <c r="CH88" s="36">
        <f t="shared" si="318"/>
        <v>20254.939204971619</v>
      </c>
      <c r="CI88" s="39">
        <f t="shared" si="319"/>
        <v>2.5680826552042114E-2</v>
      </c>
      <c r="CJ88" s="36">
        <f t="shared" si="320"/>
        <v>88550.908512090129</v>
      </c>
      <c r="CK88" s="40">
        <f t="shared" si="321"/>
        <v>2.6693381298662944E-2</v>
      </c>
      <c r="CL88" s="38">
        <f t="shared" si="322"/>
        <v>61668.429724058296</v>
      </c>
      <c r="CM88" s="39">
        <f t="shared" si="323"/>
        <v>5.5149471256127095E-3</v>
      </c>
      <c r="CN88" s="36">
        <f t="shared" si="324"/>
        <v>57905.994545552101</v>
      </c>
      <c r="CO88" s="39">
        <f t="shared" si="325"/>
        <v>9.2106458506831697E-3</v>
      </c>
      <c r="CP88" s="36">
        <f t="shared" si="326"/>
        <v>119574.4242696104</v>
      </c>
      <c r="CQ88" s="40">
        <f t="shared" si="327"/>
        <v>6.8449857423426783E-3</v>
      </c>
      <c r="CR88" s="152"/>
      <c r="CS88" s="161" t="s">
        <v>86</v>
      </c>
      <c r="CT88" s="38">
        <f t="shared" si="328"/>
        <v>88550.908512090129</v>
      </c>
      <c r="CU88" s="36">
        <f t="shared" si="329"/>
        <v>119574.4242696104</v>
      </c>
      <c r="CV88" s="37">
        <f t="shared" si="330"/>
        <v>208125.33278170053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f>+'JUL-SEP 2024'!D89+'OCT-DEC 2024'!D89+'JAN-MAR 2025'!D89+'APR-JUN 2025'!D89</f>
        <v>124533.81260219563</v>
      </c>
      <c r="E89" s="39">
        <f t="shared" si="267"/>
        <v>0.2808682176873078</v>
      </c>
      <c r="F89" s="36">
        <f>+'JUL-SEP 2024'!F89+'OCT-DEC 2024'!F89+'JAN-MAR 2025'!F89+'APR-JUN 2025'!F89</f>
        <v>8147.1854199274067</v>
      </c>
      <c r="G89" s="39">
        <f t="shared" si="268"/>
        <v>6.9694823007471526E-2</v>
      </c>
      <c r="H89" s="36">
        <f t="shared" si="269"/>
        <v>132680.99802212304</v>
      </c>
      <c r="I89" s="202">
        <f t="shared" si="270"/>
        <v>0.23680908767521103</v>
      </c>
      <c r="J89" s="38">
        <f>+'JUL-SEP 2024'!J89+'OCT-DEC 2024'!J89+'JAN-MAR 2025'!J89+'APR-JUN 2025'!J89</f>
        <v>36074.496055449214</v>
      </c>
      <c r="K89" s="39">
        <f t="shared" si="271"/>
        <v>2.5505109383267881E-2</v>
      </c>
      <c r="L89" s="36">
        <f>+'JUL-SEP 2024'!L89+'OCT-DEC 2024'!L89+'JAN-MAR 2025'!L89+'APR-JUN 2025'!L89</f>
        <v>24148.111645362362</v>
      </c>
      <c r="M89" s="39">
        <f t="shared" si="272"/>
        <v>2.1089832809928946E-2</v>
      </c>
      <c r="N89" s="36">
        <f t="shared" si="273"/>
        <v>60222.607700811575</v>
      </c>
      <c r="O89" s="40">
        <f t="shared" si="274"/>
        <v>2.3529835652668106E-2</v>
      </c>
      <c r="P89" s="116">
        <f t="shared" si="275"/>
        <v>160608.30865764484</v>
      </c>
      <c r="Q89" s="117">
        <f t="shared" si="276"/>
        <v>32295.297065289767</v>
      </c>
      <c r="R89" s="118">
        <f t="shared" si="277"/>
        <v>192903.60572293462</v>
      </c>
      <c r="S89" s="32"/>
      <c r="T89" s="38">
        <f>+'JUL-SEP 2024'!T89+'OCT-DEC 2024'!T89+'JAN-MAR 2025'!T89+'APR-JUN 2025'!T89</f>
        <v>110353.28138789664</v>
      </c>
      <c r="U89" s="39">
        <f t="shared" si="278"/>
        <v>0.17103679372955546</v>
      </c>
      <c r="V89" s="36">
        <f>+'JUL-SEP 2024'!V89+'OCT-DEC 2024'!V89+'JAN-MAR 2025'!V89+'APR-JUN 2025'!V89</f>
        <v>32515.54060916249</v>
      </c>
      <c r="W89" s="39">
        <f t="shared" si="279"/>
        <v>0.14173735155929196</v>
      </c>
      <c r="X89" s="36">
        <f t="shared" si="280"/>
        <v>142868.82199705913</v>
      </c>
      <c r="Y89" s="40">
        <f t="shared" si="281"/>
        <v>0.16335164856188208</v>
      </c>
      <c r="Z89" s="243">
        <f>+'OCT-DEC 2024'!Z89+'JUL-SEP 2024'!Z89+'JAN-MAR 2025'!Z89+'APR-JUN 2025'!Z89</f>
        <v>92797.259205788709</v>
      </c>
      <c r="AA89" s="39">
        <f t="shared" si="282"/>
        <v>2.5329832328423178E-2</v>
      </c>
      <c r="AB89" s="36">
        <f>+'OCT-DEC 2024'!AB89+'JUL-SEP 2024'!AB89+'JAN-MAR 2025'!AB89+'APR-JUN 2025'!AB89</f>
        <v>54457.153294940377</v>
      </c>
      <c r="AC89" s="39">
        <f t="shared" si="283"/>
        <v>3.1533023561796825E-2</v>
      </c>
      <c r="AD89" s="36">
        <f t="shared" si="284"/>
        <v>147254.41250072909</v>
      </c>
      <c r="AE89" s="40">
        <f t="shared" si="285"/>
        <v>2.7317171050033E-2</v>
      </c>
      <c r="AF89" s="116">
        <f t="shared" si="286"/>
        <v>203150.54059368535</v>
      </c>
      <c r="AG89" s="117">
        <f t="shared" si="287"/>
        <v>86972.693904102867</v>
      </c>
      <c r="AH89" s="118">
        <f t="shared" si="288"/>
        <v>290123.23449778825</v>
      </c>
      <c r="AI89" s="32"/>
      <c r="AJ89" s="35">
        <f>+'OCT-DEC 2024'!AJ89+'JUL-SEP 2024'!AJ89+'JAN-MAR 2025'!AJ89+'APR-JUN 2025'!AJ89</f>
        <v>54073.888956181356</v>
      </c>
      <c r="AK89" s="39">
        <f t="shared" si="289"/>
        <v>0.28303823623477531</v>
      </c>
      <c r="AL89" s="36">
        <f>+'OCT-DEC 2024'!AL89+'JUL-SEP 2024'!AL89+'JAN-MAR 2025'!AL89+'APR-JUN 2025'!AL89</f>
        <v>24528.968061057669</v>
      </c>
      <c r="AM89" s="39">
        <f t="shared" si="290"/>
        <v>0.22083645945511213</v>
      </c>
      <c r="AN89" s="36">
        <f t="shared" si="331"/>
        <v>78602.857017239032</v>
      </c>
      <c r="AO89" s="40">
        <f t="shared" si="291"/>
        <v>0.26017012063788691</v>
      </c>
      <c r="AP89" s="36">
        <f>+'OCT-DEC 2024'!AP89+'JUL-SEP 2024'!AP89+'JAN-MAR 2025'!AP89+'APR-JUN 2025'!AP89</f>
        <v>13573.706094464469</v>
      </c>
      <c r="AQ89" s="39">
        <f t="shared" si="292"/>
        <v>2.0812406901736861E-2</v>
      </c>
      <c r="AR89" s="36">
        <f>+'OCT-DEC 2024'!AR89+'JUL-SEP 2024'!AR89+'JAN-MAR 2025'!AR89+'APR-JUN 2025'!AR89</f>
        <v>36075.36329566536</v>
      </c>
      <c r="AS89" s="39">
        <f t="shared" si="293"/>
        <v>6.4239045720405577E-2</v>
      </c>
      <c r="AT89" s="36">
        <f t="shared" si="332"/>
        <v>49649.069390129829</v>
      </c>
      <c r="AU89" s="40">
        <f t="shared" si="294"/>
        <v>4.0904740334584661E-2</v>
      </c>
      <c r="AV89" s="116">
        <f t="shared" si="295"/>
        <v>67647.595050645818</v>
      </c>
      <c r="AW89" s="117">
        <f t="shared" si="296"/>
        <v>60604.331356723029</v>
      </c>
      <c r="AX89" s="118">
        <f t="shared" si="297"/>
        <v>128251.92640736885</v>
      </c>
      <c r="AY89" s="32"/>
      <c r="AZ89" s="35">
        <f>+'OCT-DEC 2024'!AZ89+'JUL-SEP 2024'!AZ89+'JAN-MAR 2025'!AZ89+'APR-JUN 2025'!AZ89</f>
        <v>470454.12012153334</v>
      </c>
      <c r="BA89" s="39">
        <f t="shared" si="298"/>
        <v>0.62827098734169784</v>
      </c>
      <c r="BB89" s="36">
        <f>+'OCT-DEC 2024'!BB89+'JUL-SEP 2024'!BB89+'JAN-MAR 2025'!BB89+'APR-JUN 2025'!BB89</f>
        <v>156845.12987846672</v>
      </c>
      <c r="BC89" s="39">
        <f t="shared" si="299"/>
        <v>0.65472346766455025</v>
      </c>
      <c r="BD89" s="36">
        <f t="shared" si="333"/>
        <v>627299.25</v>
      </c>
      <c r="BE89" s="40">
        <f t="shared" si="300"/>
        <v>0.63468251165811884</v>
      </c>
      <c r="BF89" s="38">
        <f>+'OCT-DEC 2024'!BF89+'JUL-SEP 2024'!BF89+'JAN-MAR 2025'!BF89+'APR-JUN 2025'!BF89</f>
        <v>161350.12281368801</v>
      </c>
      <c r="BG89" s="39">
        <f t="shared" si="301"/>
        <v>3.8541487365523971E-2</v>
      </c>
      <c r="BH89" s="36">
        <f>+'OCT-DEC 2024'!BH89+'JUL-SEP 2024'!BH89+'JAN-MAR 2025'!BH89+'APR-JUN 2025'!BH89</f>
        <v>140954.82718631197</v>
      </c>
      <c r="BI89" s="39">
        <f t="shared" si="302"/>
        <v>7.0936587564831732E-2</v>
      </c>
      <c r="BJ89" s="36">
        <f t="shared" si="334"/>
        <v>302304.94999999995</v>
      </c>
      <c r="BK89" s="40">
        <f t="shared" si="303"/>
        <v>4.8968519248945679E-2</v>
      </c>
      <c r="BL89" s="116">
        <f t="shared" si="304"/>
        <v>631804.24293522141</v>
      </c>
      <c r="BM89" s="117">
        <f t="shared" si="305"/>
        <v>297799.95706477866</v>
      </c>
      <c r="BN89" s="118">
        <f t="shared" si="306"/>
        <v>929604.20000000007</v>
      </c>
      <c r="BO89" s="32"/>
      <c r="BP89" s="35">
        <f>+'OCT-DEC 2024'!BP89+'JUL-SEP 2024'!BP89+'JAN-MAR 2025'!BP89+'APR-JUN 2025'!BP89</f>
        <v>0</v>
      </c>
      <c r="BQ89" s="39">
        <f t="shared" si="307"/>
        <v>0</v>
      </c>
      <c r="BR89" s="36">
        <f>+'OCT-DEC 2024'!BR89+'JUL-SEP 2024'!BR89+'JAN-MAR 2025'!BR89+'APR-JUN 2025'!BR89</f>
        <v>0</v>
      </c>
      <c r="BS89" s="39">
        <f t="shared" si="308"/>
        <v>0</v>
      </c>
      <c r="BT89" s="36">
        <f t="shared" si="335"/>
        <v>0</v>
      </c>
      <c r="BU89" s="40">
        <f t="shared" si="309"/>
        <v>0</v>
      </c>
      <c r="BV89" s="38">
        <f>+'OCT-DEC 2024'!BV89+'JUL-SEP 2024'!BV89+'JAN-MAR 2025'!BV89+'APR-JUN 2025'!BV89</f>
        <v>0</v>
      </c>
      <c r="BW89" s="39">
        <f t="shared" si="310"/>
        <v>0</v>
      </c>
      <c r="BX89" s="36">
        <f>+'OCT-DEC 2024'!BX89+'JUL-SEP 2024'!BX89+'JAN-MAR 2025'!BX89+'APR-JUN 2025'!BX89</f>
        <v>0</v>
      </c>
      <c r="BY89" s="39">
        <f t="shared" si="311"/>
        <v>0</v>
      </c>
      <c r="BZ89" s="36">
        <f t="shared" si="336"/>
        <v>0</v>
      </c>
      <c r="CA89" s="40">
        <f t="shared" si="312"/>
        <v>0</v>
      </c>
      <c r="CB89" s="116">
        <f t="shared" si="313"/>
        <v>0</v>
      </c>
      <c r="CC89" s="117">
        <f t="shared" si="314"/>
        <v>0</v>
      </c>
      <c r="CD89" s="118">
        <f t="shared" si="315"/>
        <v>0</v>
      </c>
      <c r="CE89" s="32"/>
      <c r="CF89" s="38">
        <f t="shared" si="316"/>
        <v>759415.10306780692</v>
      </c>
      <c r="CG89" s="39">
        <f t="shared" si="317"/>
        <v>0.3003281946896596</v>
      </c>
      <c r="CH89" s="36">
        <f t="shared" si="318"/>
        <v>222036.82396861428</v>
      </c>
      <c r="CI89" s="39">
        <f t="shared" si="319"/>
        <v>0.28151598515312753</v>
      </c>
      <c r="CJ89" s="36">
        <f t="shared" si="320"/>
        <v>981451.92703642114</v>
      </c>
      <c r="CK89" s="40">
        <f t="shared" si="321"/>
        <v>0.29585546839549121</v>
      </c>
      <c r="CL89" s="38">
        <f t="shared" si="322"/>
        <v>303795.58416939038</v>
      </c>
      <c r="CM89" s="39">
        <f t="shared" si="323"/>
        <v>2.7168140832929205E-2</v>
      </c>
      <c r="CN89" s="36">
        <f t="shared" si="324"/>
        <v>255635.45542228007</v>
      </c>
      <c r="CO89" s="39">
        <f t="shared" si="325"/>
        <v>4.0661898051340628E-2</v>
      </c>
      <c r="CP89" s="36">
        <f t="shared" si="326"/>
        <v>559431.0395916705</v>
      </c>
      <c r="CQ89" s="40">
        <f t="shared" si="327"/>
        <v>3.2024385759908153E-2</v>
      </c>
      <c r="CR89" s="152"/>
      <c r="CS89" s="161" t="s">
        <v>87</v>
      </c>
      <c r="CT89" s="38">
        <f t="shared" si="328"/>
        <v>981451.92703642114</v>
      </c>
      <c r="CU89" s="36">
        <f t="shared" si="329"/>
        <v>559431.0395916705</v>
      </c>
      <c r="CV89" s="37">
        <f t="shared" si="330"/>
        <v>1540882.9666280916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f>+'JUL-SEP 2024'!D90+'OCT-DEC 2024'!D90+'JAN-MAR 2025'!D90+'APR-JUN 2025'!D90</f>
        <v>29820.385498179581</v>
      </c>
      <c r="E90" s="39">
        <f t="shared" si="267"/>
        <v>6.7255617977237378E-2</v>
      </c>
      <c r="F90" s="36">
        <f>+'JUL-SEP 2024'!F90+'OCT-DEC 2024'!F90+'JAN-MAR 2025'!F90+'APR-JUN 2025'!F90</f>
        <v>8435.3053323982003</v>
      </c>
      <c r="G90" s="39">
        <f t="shared" si="268"/>
        <v>7.2159535085272633E-2</v>
      </c>
      <c r="H90" s="36">
        <f t="shared" si="269"/>
        <v>38255.690830577783</v>
      </c>
      <c r="I90" s="202">
        <f t="shared" si="270"/>
        <v>6.8278769221072094E-2</v>
      </c>
      <c r="J90" s="38">
        <f>+'JUL-SEP 2024'!J90+'OCT-DEC 2024'!J90+'JAN-MAR 2025'!J90+'APR-JUN 2025'!J90</f>
        <v>42340.132422690273</v>
      </c>
      <c r="K90" s="39">
        <f t="shared" si="271"/>
        <v>2.9934990833493297E-2</v>
      </c>
      <c r="L90" s="36">
        <f>+'JUL-SEP 2024'!L90+'OCT-DEC 2024'!L90+'JAN-MAR 2025'!L90+'APR-JUN 2025'!L90</f>
        <v>24053.176746731941</v>
      </c>
      <c r="M90" s="39">
        <f t="shared" si="272"/>
        <v>2.1006921103649517E-2</v>
      </c>
      <c r="N90" s="36">
        <f t="shared" si="273"/>
        <v>66393.309169422209</v>
      </c>
      <c r="O90" s="40">
        <f t="shared" si="274"/>
        <v>2.5940817125596406E-2</v>
      </c>
      <c r="P90" s="116">
        <f t="shared" si="275"/>
        <v>72160.517920869854</v>
      </c>
      <c r="Q90" s="117">
        <f t="shared" si="276"/>
        <v>32488.482079130139</v>
      </c>
      <c r="R90" s="118">
        <f t="shared" si="277"/>
        <v>104649</v>
      </c>
      <c r="S90" s="32"/>
      <c r="T90" s="38">
        <f>+'JUL-SEP 2024'!T90+'OCT-DEC 2024'!T90+'JAN-MAR 2025'!T90+'APR-JUN 2025'!T90</f>
        <v>482548.03999999992</v>
      </c>
      <c r="U90" s="39">
        <f t="shared" si="278"/>
        <v>0.74790226936680282</v>
      </c>
      <c r="V90" s="36">
        <f>+'JUL-SEP 2024'!V90+'OCT-DEC 2024'!V90+'JAN-MAR 2025'!V90+'APR-JUN 2025'!V90</f>
        <v>178193.55</v>
      </c>
      <c r="W90" s="39">
        <f t="shared" si="279"/>
        <v>0.77675724803515145</v>
      </c>
      <c r="X90" s="36">
        <f t="shared" si="280"/>
        <v>660741.58999999985</v>
      </c>
      <c r="Y90" s="40">
        <f t="shared" si="281"/>
        <v>0.75547083325234454</v>
      </c>
      <c r="Z90" s="243">
        <f>+'OCT-DEC 2024'!Z90+'JUL-SEP 2024'!Z90+'JAN-MAR 2025'!Z90+'APR-JUN 2025'!Z90</f>
        <v>662836.93999999983</v>
      </c>
      <c r="AA90" s="39">
        <f t="shared" si="282"/>
        <v>0.18092720296891868</v>
      </c>
      <c r="AB90" s="36">
        <f>+'OCT-DEC 2024'!AB90+'JUL-SEP 2024'!AB90+'JAN-MAR 2025'!AB90+'APR-JUN 2025'!AB90</f>
        <v>385223.27999999991</v>
      </c>
      <c r="AC90" s="39">
        <f t="shared" si="283"/>
        <v>0.22306077401811705</v>
      </c>
      <c r="AD90" s="36">
        <f t="shared" si="284"/>
        <v>1048060.2199999997</v>
      </c>
      <c r="AE90" s="40">
        <f t="shared" si="285"/>
        <v>0.19442568690655335</v>
      </c>
      <c r="AF90" s="116">
        <f t="shared" si="286"/>
        <v>1145384.9799999997</v>
      </c>
      <c r="AG90" s="117">
        <f t="shared" si="287"/>
        <v>563416.82999999984</v>
      </c>
      <c r="AH90" s="118">
        <f t="shared" si="288"/>
        <v>1708801.8099999996</v>
      </c>
      <c r="AI90" s="32"/>
      <c r="AJ90" s="35">
        <f>+'OCT-DEC 2024'!AJ90+'JUL-SEP 2024'!AJ90+'JAN-MAR 2025'!AJ90+'APR-JUN 2025'!AJ90</f>
        <v>161223.31729736232</v>
      </c>
      <c r="AK90" s="39">
        <f t="shared" si="289"/>
        <v>0.84388906085047899</v>
      </c>
      <c r="AL90" s="36">
        <f>+'OCT-DEC 2024'!AL90+'JUL-SEP 2024'!AL90+'JAN-MAR 2025'!AL90+'APR-JUN 2025'!AL90</f>
        <v>153142.04508454466</v>
      </c>
      <c r="AM90" s="39">
        <f t="shared" si="290"/>
        <v>1.3787513174627917</v>
      </c>
      <c r="AN90" s="36">
        <f t="shared" si="331"/>
        <v>314365.36238190695</v>
      </c>
      <c r="AO90" s="40">
        <f t="shared" si="291"/>
        <v>1.0405280082546626</v>
      </c>
      <c r="AP90" s="36">
        <f>+'OCT-DEC 2024'!AP90+'JUL-SEP 2024'!AP90+'JAN-MAR 2025'!AP90+'APR-JUN 2025'!AP90</f>
        <v>182731.24545884292</v>
      </c>
      <c r="AQ90" s="39">
        <f t="shared" si="292"/>
        <v>0.28017970977738632</v>
      </c>
      <c r="AR90" s="36">
        <f>+'OCT-DEC 2024'!AR90+'JUL-SEP 2024'!AR90+'JAN-MAR 2025'!AR90+'APR-JUN 2025'!AR90</f>
        <v>92047.045741948576</v>
      </c>
      <c r="AS90" s="39">
        <f t="shared" si="293"/>
        <v>0.16390727187924886</v>
      </c>
      <c r="AT90" s="36">
        <f t="shared" si="332"/>
        <v>274778.29120079149</v>
      </c>
      <c r="AU90" s="40">
        <f t="shared" si="294"/>
        <v>0.22638359166070715</v>
      </c>
      <c r="AV90" s="116">
        <f t="shared" si="295"/>
        <v>343954.56275620521</v>
      </c>
      <c r="AW90" s="117">
        <f t="shared" si="296"/>
        <v>245189.09082649322</v>
      </c>
      <c r="AX90" s="118">
        <f t="shared" si="297"/>
        <v>589143.65358269843</v>
      </c>
      <c r="AY90" s="32"/>
      <c r="AZ90" s="35">
        <f>+'OCT-DEC 2024'!AZ90+'JUL-SEP 2024'!AZ90+'JAN-MAR 2025'!AZ90+'APR-JUN 2025'!AZ90</f>
        <v>885365.20307402953</v>
      </c>
      <c r="BA90" s="39">
        <f t="shared" si="298"/>
        <v>1.1823666676563622</v>
      </c>
      <c r="BB90" s="36">
        <f>+'OCT-DEC 2024'!BB90+'JUL-SEP 2024'!BB90+'JAN-MAR 2025'!BB90+'APR-JUN 2025'!BB90</f>
        <v>298150.70692597056</v>
      </c>
      <c r="BC90" s="39">
        <f t="shared" si="299"/>
        <v>1.2445797002206338</v>
      </c>
      <c r="BD90" s="36">
        <f t="shared" si="333"/>
        <v>1183515.9100000001</v>
      </c>
      <c r="BE90" s="40">
        <f t="shared" si="300"/>
        <v>1.1974457969559891</v>
      </c>
      <c r="BF90" s="38">
        <f>+'OCT-DEC 2024'!BF90+'JUL-SEP 2024'!BF90+'JAN-MAR 2025'!BF90+'APR-JUN 2025'!BF90</f>
        <v>959450.0876219956</v>
      </c>
      <c r="BG90" s="39">
        <f t="shared" si="301"/>
        <v>0.22918255521028311</v>
      </c>
      <c r="BH90" s="36">
        <f>+'OCT-DEC 2024'!BH90+'JUL-SEP 2024'!BH90+'JAN-MAR 2025'!BH90+'APR-JUN 2025'!BH90</f>
        <v>857996.01237800438</v>
      </c>
      <c r="BI90" s="39">
        <f t="shared" si="302"/>
        <v>0.43179301111753027</v>
      </c>
      <c r="BJ90" s="36">
        <f t="shared" si="334"/>
        <v>1817446.1</v>
      </c>
      <c r="BK90" s="40">
        <f t="shared" si="303"/>
        <v>0.29439691388371669</v>
      </c>
      <c r="BL90" s="116">
        <f t="shared" si="304"/>
        <v>1844815.2906960251</v>
      </c>
      <c r="BM90" s="117">
        <f t="shared" si="305"/>
        <v>1156146.7193039749</v>
      </c>
      <c r="BN90" s="118">
        <f t="shared" si="306"/>
        <v>3000962.01</v>
      </c>
      <c r="BO90" s="32"/>
      <c r="BP90" s="35">
        <f>+'OCT-DEC 2024'!BP90+'JUL-SEP 2024'!BP90+'JAN-MAR 2025'!BP90+'APR-JUN 2025'!BP90</f>
        <v>72129.620000000024</v>
      </c>
      <c r="BQ90" s="39">
        <f t="shared" si="307"/>
        <v>0.14420992020728915</v>
      </c>
      <c r="BR90" s="36">
        <f>+'OCT-DEC 2024'!BR90+'JUL-SEP 2024'!BR90+'JAN-MAR 2025'!BR90+'APR-JUN 2025'!BR90</f>
        <v>22074.920000000006</v>
      </c>
      <c r="BS90" s="39">
        <f t="shared" si="308"/>
        <v>0.24051731839923302</v>
      </c>
      <c r="BT90" s="36">
        <f t="shared" si="335"/>
        <v>94204.540000000037</v>
      </c>
      <c r="BU90" s="40">
        <f t="shared" si="309"/>
        <v>0.15914219396167262</v>
      </c>
      <c r="BV90" s="38">
        <f>+'OCT-DEC 2024'!BV90+'JUL-SEP 2024'!BV90+'JAN-MAR 2025'!BV90+'APR-JUN 2025'!BV90</f>
        <v>38133.76999999999</v>
      </c>
      <c r="BW90" s="39">
        <f t="shared" si="310"/>
        <v>3.0133362307388376E-2</v>
      </c>
      <c r="BX90" s="36">
        <f>+'OCT-DEC 2024'!BX90+'JUL-SEP 2024'!BX90+'JAN-MAR 2025'!BX90+'APR-JUN 2025'!BX90</f>
        <v>34250.760000000009</v>
      </c>
      <c r="BY90" s="39">
        <f t="shared" si="311"/>
        <v>3.9540440603494958E-2</v>
      </c>
      <c r="BZ90" s="36">
        <f t="shared" si="336"/>
        <v>72384.53</v>
      </c>
      <c r="CA90" s="40">
        <f t="shared" si="312"/>
        <v>3.3955911678873546E-2</v>
      </c>
      <c r="CB90" s="116">
        <f t="shared" si="313"/>
        <v>110263.39000000001</v>
      </c>
      <c r="CC90" s="117">
        <f t="shared" si="314"/>
        <v>56325.680000000015</v>
      </c>
      <c r="CD90" s="118">
        <f t="shared" si="315"/>
        <v>166589.07000000004</v>
      </c>
      <c r="CE90" s="32"/>
      <c r="CF90" s="38">
        <f t="shared" si="316"/>
        <v>1631086.5658695716</v>
      </c>
      <c r="CG90" s="39">
        <f t="shared" si="317"/>
        <v>0.64505075252161015</v>
      </c>
      <c r="CH90" s="36">
        <f t="shared" si="318"/>
        <v>659996.52734291344</v>
      </c>
      <c r="CI90" s="39">
        <f t="shared" si="319"/>
        <v>0.83679620916774955</v>
      </c>
      <c r="CJ90" s="36">
        <f t="shared" si="320"/>
        <v>2291083.0932124853</v>
      </c>
      <c r="CK90" s="40">
        <f t="shared" si="321"/>
        <v>0.69063949339030317</v>
      </c>
      <c r="CL90" s="38">
        <f t="shared" si="322"/>
        <v>1885492.1755035287</v>
      </c>
      <c r="CM90" s="39">
        <f t="shared" si="323"/>
        <v>0.16861771412353288</v>
      </c>
      <c r="CN90" s="36">
        <f t="shared" si="324"/>
        <v>1393570.2748666848</v>
      </c>
      <c r="CO90" s="39">
        <f t="shared" si="325"/>
        <v>0.22166413633978718</v>
      </c>
      <c r="CP90" s="36">
        <f t="shared" si="326"/>
        <v>3279062.4503702135</v>
      </c>
      <c r="CQ90" s="40">
        <f t="shared" si="327"/>
        <v>0.18770849918898369</v>
      </c>
      <c r="CR90" s="152"/>
      <c r="CS90" s="161" t="s">
        <v>88</v>
      </c>
      <c r="CT90" s="38">
        <f t="shared" si="328"/>
        <v>2291083.0932124853</v>
      </c>
      <c r="CU90" s="36">
        <f t="shared" si="329"/>
        <v>3279062.4503702135</v>
      </c>
      <c r="CV90" s="37">
        <f t="shared" si="330"/>
        <v>5570145.5435826983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f>+'JUL-SEP 2024'!D91+'OCT-DEC 2024'!D91+'JAN-MAR 2025'!D91+'APR-JUN 2025'!D91</f>
        <v>0</v>
      </c>
      <c r="E91" s="39">
        <f t="shared" si="267"/>
        <v>0</v>
      </c>
      <c r="F91" s="36">
        <f>+'JUL-SEP 2024'!F91+'OCT-DEC 2024'!F91+'JAN-MAR 2025'!F91+'APR-JUN 2025'!F91</f>
        <v>0</v>
      </c>
      <c r="G91" s="39">
        <f t="shared" si="268"/>
        <v>0</v>
      </c>
      <c r="H91" s="36">
        <f t="shared" si="269"/>
        <v>0</v>
      </c>
      <c r="I91" s="202">
        <f t="shared" si="270"/>
        <v>0</v>
      </c>
      <c r="J91" s="38">
        <f>+'JUL-SEP 2024'!J91+'OCT-DEC 2024'!J91+'JAN-MAR 2025'!J91+'APR-JUN 2025'!J91</f>
        <v>0</v>
      </c>
      <c r="K91" s="39">
        <f t="shared" si="271"/>
        <v>0</v>
      </c>
      <c r="L91" s="36">
        <f>+'JUL-SEP 2024'!L91+'OCT-DEC 2024'!L91+'JAN-MAR 2025'!L91+'APR-JUN 2025'!L91</f>
        <v>0</v>
      </c>
      <c r="M91" s="39">
        <f t="shared" si="272"/>
        <v>0</v>
      </c>
      <c r="N91" s="36">
        <f t="shared" si="273"/>
        <v>0</v>
      </c>
      <c r="O91" s="40">
        <f t="shared" si="274"/>
        <v>0</v>
      </c>
      <c r="P91" s="116">
        <f t="shared" si="275"/>
        <v>0</v>
      </c>
      <c r="Q91" s="117">
        <f t="shared" si="276"/>
        <v>0</v>
      </c>
      <c r="R91" s="118">
        <f t="shared" si="277"/>
        <v>0</v>
      </c>
      <c r="S91" s="32"/>
      <c r="T91" s="38">
        <f>+'JUL-SEP 2024'!T91+'OCT-DEC 2024'!T91+'JAN-MAR 2025'!T91+'APR-JUN 2025'!T91</f>
        <v>0</v>
      </c>
      <c r="U91" s="39">
        <f t="shared" si="278"/>
        <v>0</v>
      </c>
      <c r="V91" s="36">
        <f>+'JUL-SEP 2024'!V91+'OCT-DEC 2024'!V91+'JAN-MAR 2025'!V91+'APR-JUN 2025'!V91</f>
        <v>0</v>
      </c>
      <c r="W91" s="39">
        <f t="shared" si="279"/>
        <v>0</v>
      </c>
      <c r="X91" s="36">
        <f t="shared" si="280"/>
        <v>0</v>
      </c>
      <c r="Y91" s="40">
        <f t="shared" si="281"/>
        <v>0</v>
      </c>
      <c r="Z91" s="243">
        <f>+'OCT-DEC 2024'!Z91+'JUL-SEP 2024'!Z91+'JAN-MAR 2025'!Z91+'APR-JUN 2025'!Z91</f>
        <v>0</v>
      </c>
      <c r="AA91" s="39">
        <f t="shared" si="282"/>
        <v>0</v>
      </c>
      <c r="AB91" s="36">
        <f>+'OCT-DEC 2024'!AB91+'JUL-SEP 2024'!AB91+'JAN-MAR 2025'!AB91+'APR-JUN 2025'!AB91</f>
        <v>0</v>
      </c>
      <c r="AC91" s="39">
        <f t="shared" si="283"/>
        <v>0</v>
      </c>
      <c r="AD91" s="36">
        <f t="shared" si="284"/>
        <v>0</v>
      </c>
      <c r="AE91" s="40">
        <f t="shared" si="285"/>
        <v>0</v>
      </c>
      <c r="AF91" s="116">
        <f t="shared" si="286"/>
        <v>0</v>
      </c>
      <c r="AG91" s="117">
        <f t="shared" si="287"/>
        <v>0</v>
      </c>
      <c r="AH91" s="118">
        <f t="shared" si="288"/>
        <v>0</v>
      </c>
      <c r="AI91" s="32"/>
      <c r="AJ91" s="35">
        <f>+'OCT-DEC 2024'!AJ91+'JUL-SEP 2024'!AJ91+'JAN-MAR 2025'!AJ91+'APR-JUN 2025'!AJ91</f>
        <v>0</v>
      </c>
      <c r="AK91" s="39">
        <f t="shared" si="289"/>
        <v>0</v>
      </c>
      <c r="AL91" s="36">
        <f>+'OCT-DEC 2024'!AL91+'JUL-SEP 2024'!AL91+'JAN-MAR 2025'!AL91+'APR-JUN 2025'!AL91</f>
        <v>0</v>
      </c>
      <c r="AM91" s="39">
        <f t="shared" si="290"/>
        <v>0</v>
      </c>
      <c r="AN91" s="36">
        <f t="shared" si="331"/>
        <v>0</v>
      </c>
      <c r="AO91" s="40">
        <f t="shared" si="291"/>
        <v>0</v>
      </c>
      <c r="AP91" s="36">
        <f>+'OCT-DEC 2024'!AP91+'JUL-SEP 2024'!AP91+'JAN-MAR 2025'!AP91+'APR-JUN 2025'!AP91</f>
        <v>0</v>
      </c>
      <c r="AQ91" s="39">
        <f t="shared" si="292"/>
        <v>0</v>
      </c>
      <c r="AR91" s="36">
        <f>+'OCT-DEC 2024'!AR91+'JUL-SEP 2024'!AR91+'JAN-MAR 2025'!AR91+'APR-JUN 2025'!AR91</f>
        <v>0</v>
      </c>
      <c r="AS91" s="39">
        <f t="shared" si="293"/>
        <v>0</v>
      </c>
      <c r="AT91" s="36">
        <f t="shared" si="332"/>
        <v>0</v>
      </c>
      <c r="AU91" s="40">
        <f t="shared" si="294"/>
        <v>0</v>
      </c>
      <c r="AV91" s="116">
        <f t="shared" si="295"/>
        <v>0</v>
      </c>
      <c r="AW91" s="117">
        <f t="shared" si="296"/>
        <v>0</v>
      </c>
      <c r="AX91" s="118">
        <f t="shared" si="297"/>
        <v>0</v>
      </c>
      <c r="AY91" s="32"/>
      <c r="AZ91" s="35">
        <f>+'OCT-DEC 2024'!AZ91+'JUL-SEP 2024'!AZ91+'JAN-MAR 2025'!AZ91+'APR-JUN 2025'!AZ91</f>
        <v>0</v>
      </c>
      <c r="BA91" s="39">
        <f t="shared" si="298"/>
        <v>0</v>
      </c>
      <c r="BB91" s="36">
        <f>+'OCT-DEC 2024'!BB91+'JUL-SEP 2024'!BB91+'JAN-MAR 2025'!BB91+'APR-JUN 2025'!BB91</f>
        <v>0</v>
      </c>
      <c r="BC91" s="39">
        <f t="shared" si="299"/>
        <v>0</v>
      </c>
      <c r="BD91" s="36">
        <f t="shared" si="333"/>
        <v>0</v>
      </c>
      <c r="BE91" s="40">
        <f t="shared" si="300"/>
        <v>0</v>
      </c>
      <c r="BF91" s="38">
        <f>+'OCT-DEC 2024'!BF91+'JUL-SEP 2024'!BF91+'JAN-MAR 2025'!BF91+'APR-JUN 2025'!BF91</f>
        <v>0</v>
      </c>
      <c r="BG91" s="39">
        <f t="shared" si="301"/>
        <v>0</v>
      </c>
      <c r="BH91" s="36">
        <f>+'OCT-DEC 2024'!BH91+'JUL-SEP 2024'!BH91+'JAN-MAR 2025'!BH91+'APR-JUN 2025'!BH91</f>
        <v>0</v>
      </c>
      <c r="BI91" s="39">
        <f t="shared" si="302"/>
        <v>0</v>
      </c>
      <c r="BJ91" s="36">
        <f t="shared" si="334"/>
        <v>0</v>
      </c>
      <c r="BK91" s="40">
        <f t="shared" si="303"/>
        <v>0</v>
      </c>
      <c r="BL91" s="116">
        <f t="shared" si="304"/>
        <v>0</v>
      </c>
      <c r="BM91" s="117">
        <f t="shared" si="305"/>
        <v>0</v>
      </c>
      <c r="BN91" s="118">
        <f t="shared" si="306"/>
        <v>0</v>
      </c>
      <c r="BO91" s="32"/>
      <c r="BP91" s="35">
        <f>+'OCT-DEC 2024'!BP91+'JUL-SEP 2024'!BP91+'JAN-MAR 2025'!BP91+'APR-JUN 2025'!BP91</f>
        <v>0</v>
      </c>
      <c r="BQ91" s="39">
        <f t="shared" si="307"/>
        <v>0</v>
      </c>
      <c r="BR91" s="36">
        <f>+'OCT-DEC 2024'!BR91+'JUL-SEP 2024'!BR91+'JAN-MAR 2025'!BR91+'APR-JUN 2025'!BR91</f>
        <v>0</v>
      </c>
      <c r="BS91" s="39">
        <f t="shared" si="308"/>
        <v>0</v>
      </c>
      <c r="BT91" s="36">
        <f t="shared" si="335"/>
        <v>0</v>
      </c>
      <c r="BU91" s="40">
        <f t="shared" si="309"/>
        <v>0</v>
      </c>
      <c r="BV91" s="38">
        <f>+'OCT-DEC 2024'!BV91+'JUL-SEP 2024'!BV91+'JAN-MAR 2025'!BV91+'APR-JUN 2025'!BV91</f>
        <v>0</v>
      </c>
      <c r="BW91" s="39">
        <f t="shared" si="310"/>
        <v>0</v>
      </c>
      <c r="BX91" s="36">
        <f>+'OCT-DEC 2024'!BX91+'JUL-SEP 2024'!BX91+'JAN-MAR 2025'!BX91+'APR-JUN 2025'!BX91</f>
        <v>0</v>
      </c>
      <c r="BY91" s="39">
        <f t="shared" si="311"/>
        <v>0</v>
      </c>
      <c r="BZ91" s="36">
        <f t="shared" si="336"/>
        <v>0</v>
      </c>
      <c r="CA91" s="40">
        <f t="shared" si="312"/>
        <v>0</v>
      </c>
      <c r="CB91" s="116">
        <f t="shared" si="313"/>
        <v>0</v>
      </c>
      <c r="CC91" s="117">
        <f t="shared" si="314"/>
        <v>0</v>
      </c>
      <c r="CD91" s="118">
        <f t="shared" si="315"/>
        <v>0</v>
      </c>
      <c r="CE91" s="32"/>
      <c r="CF91" s="38">
        <f t="shared" si="316"/>
        <v>0</v>
      </c>
      <c r="CG91" s="39">
        <f t="shared" si="317"/>
        <v>0</v>
      </c>
      <c r="CH91" s="36">
        <f t="shared" si="318"/>
        <v>0</v>
      </c>
      <c r="CI91" s="39">
        <f t="shared" si="319"/>
        <v>0</v>
      </c>
      <c r="CJ91" s="36">
        <f t="shared" si="320"/>
        <v>0</v>
      </c>
      <c r="CK91" s="40">
        <f t="shared" si="321"/>
        <v>0</v>
      </c>
      <c r="CL91" s="38">
        <f t="shared" si="322"/>
        <v>0</v>
      </c>
      <c r="CM91" s="39">
        <f t="shared" si="323"/>
        <v>0</v>
      </c>
      <c r="CN91" s="36">
        <f t="shared" si="324"/>
        <v>0</v>
      </c>
      <c r="CO91" s="39">
        <f t="shared" si="325"/>
        <v>0</v>
      </c>
      <c r="CP91" s="36">
        <f t="shared" si="326"/>
        <v>0</v>
      </c>
      <c r="CQ91" s="40">
        <f t="shared" si="327"/>
        <v>0</v>
      </c>
      <c r="CR91" s="152"/>
      <c r="CS91" s="161" t="s">
        <v>89</v>
      </c>
      <c r="CT91" s="38">
        <f t="shared" si="328"/>
        <v>0</v>
      </c>
      <c r="CU91" s="36">
        <f t="shared" si="329"/>
        <v>0</v>
      </c>
      <c r="CV91" s="37">
        <f t="shared" si="330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f>+'JUL-SEP 2024'!D92+'OCT-DEC 2024'!D92+'JAN-MAR 2025'!D92+'APR-JUN 2025'!D92</f>
        <v>489857.43799999653</v>
      </c>
      <c r="E92" s="39">
        <f t="shared" si="267"/>
        <v>1.1048034478108011</v>
      </c>
      <c r="F92" s="36">
        <f>+'JUL-SEP 2024'!F92+'OCT-DEC 2024'!F92+'JAN-MAR 2025'!F92+'APR-JUN 2025'!F92</f>
        <v>941712.15782465553</v>
      </c>
      <c r="G92" s="39">
        <f t="shared" si="268"/>
        <v>8.0558449060262411</v>
      </c>
      <c r="H92" s="36">
        <f t="shared" si="269"/>
        <v>1431569.5958246521</v>
      </c>
      <c r="I92" s="202">
        <f t="shared" si="270"/>
        <v>2.5550658721626487</v>
      </c>
      <c r="J92" s="38">
        <f>+'JUL-SEP 2024'!J92+'OCT-DEC 2024'!J92+'JAN-MAR 2025'!J92+'APR-JUN 2025'!J92</f>
        <v>3159859.8521702355</v>
      </c>
      <c r="K92" s="39">
        <f t="shared" si="271"/>
        <v>2.2340595151078948</v>
      </c>
      <c r="L92" s="36">
        <f>+'JUL-SEP 2024'!L92+'OCT-DEC 2024'!L92+'JAN-MAR 2025'!L92+'APR-JUN 2025'!L92</f>
        <v>1876720.4573628569</v>
      </c>
      <c r="M92" s="39">
        <f t="shared" si="272"/>
        <v>1.6390399902908066</v>
      </c>
      <c r="N92" s="36">
        <f t="shared" si="273"/>
        <v>5036580.3095330922</v>
      </c>
      <c r="O92" s="40">
        <f t="shared" si="274"/>
        <v>1.9678640872467708</v>
      </c>
      <c r="P92" s="116">
        <f t="shared" si="275"/>
        <v>3649717.2901702318</v>
      </c>
      <c r="Q92" s="117">
        <f t="shared" si="276"/>
        <v>2818432.6151875127</v>
      </c>
      <c r="R92" s="118">
        <f t="shared" si="277"/>
        <v>6468149.9053577445</v>
      </c>
      <c r="S92" s="32"/>
      <c r="T92" s="38">
        <f>+'JUL-SEP 2024'!T92+'OCT-DEC 2024'!T92+'JAN-MAR 2025'!T92+'APR-JUN 2025'!T92</f>
        <v>1297596.8299999998</v>
      </c>
      <c r="U92" s="39">
        <f t="shared" si="278"/>
        <v>2.0111481830496492</v>
      </c>
      <c r="V92" s="36">
        <f>+'JUL-SEP 2024'!V92+'OCT-DEC 2024'!V92+'JAN-MAR 2025'!V92+'APR-JUN 2025'!V92</f>
        <v>819443.39</v>
      </c>
      <c r="W92" s="39">
        <f t="shared" si="279"/>
        <v>3.5720069134769208</v>
      </c>
      <c r="X92" s="36">
        <f t="shared" si="280"/>
        <v>2117040.2199999997</v>
      </c>
      <c r="Y92" s="40">
        <f t="shared" si="281"/>
        <v>2.4205561799615598</v>
      </c>
      <c r="Z92" s="243">
        <f>+'OCT-DEC 2024'!Z92+'JUL-SEP 2024'!Z92+'JAN-MAR 2025'!Z92+'APR-JUN 2025'!Z92</f>
        <v>1791065.2000000007</v>
      </c>
      <c r="AA92" s="39">
        <f t="shared" si="282"/>
        <v>0.48888708129478592</v>
      </c>
      <c r="AB92" s="36">
        <f>+'OCT-DEC 2024'!AB92+'JUL-SEP 2024'!AB92+'JAN-MAR 2025'!AB92+'APR-JUN 2025'!AB92</f>
        <v>1965102.4100000001</v>
      </c>
      <c r="AC92" s="39">
        <f t="shared" si="283"/>
        <v>1.1378784392248238</v>
      </c>
      <c r="AD92" s="36">
        <f t="shared" si="284"/>
        <v>3756167.6100000008</v>
      </c>
      <c r="AE92" s="40">
        <f t="shared" si="285"/>
        <v>0.696806780540146</v>
      </c>
      <c r="AF92" s="116">
        <f t="shared" si="286"/>
        <v>3088662.0300000003</v>
      </c>
      <c r="AG92" s="117">
        <f t="shared" si="287"/>
        <v>2784545.8000000003</v>
      </c>
      <c r="AH92" s="118">
        <f t="shared" si="288"/>
        <v>5873207.8300000001</v>
      </c>
      <c r="AI92" s="32"/>
      <c r="AJ92" s="35">
        <f>+'OCT-DEC 2024'!AJ92+'JUL-SEP 2024'!AJ92+'JAN-MAR 2025'!AJ92+'APR-JUN 2025'!AJ92</f>
        <v>353112.14</v>
      </c>
      <c r="AK92" s="39">
        <f t="shared" si="289"/>
        <v>1.8482901679159165</v>
      </c>
      <c r="AL92" s="36">
        <f>+'OCT-DEC 2024'!AL92+'JUL-SEP 2024'!AL92+'JAN-MAR 2025'!AL92+'APR-JUN 2025'!AL92</f>
        <v>522142.81999999995</v>
      </c>
      <c r="AM92" s="39">
        <f t="shared" si="290"/>
        <v>4.7008977879412637</v>
      </c>
      <c r="AN92" s="36">
        <f t="shared" si="331"/>
        <v>875254.96</v>
      </c>
      <c r="AO92" s="40">
        <f t="shared" si="291"/>
        <v>2.8970344994224169</v>
      </c>
      <c r="AP92" s="36">
        <f>+'OCT-DEC 2024'!AP92+'JUL-SEP 2024'!AP92+'JAN-MAR 2025'!AP92+'APR-JUN 2025'!AP92</f>
        <v>194961.84</v>
      </c>
      <c r="AQ92" s="39">
        <f t="shared" si="292"/>
        <v>0.29893273923516506</v>
      </c>
      <c r="AR92" s="36">
        <f>+'OCT-DEC 2024'!AR92+'JUL-SEP 2024'!AR92+'JAN-MAR 2025'!AR92+'APR-JUN 2025'!AR92</f>
        <v>264925.19</v>
      </c>
      <c r="AS92" s="39">
        <f t="shared" si="293"/>
        <v>0.47174968837921577</v>
      </c>
      <c r="AT92" s="36">
        <f t="shared" si="332"/>
        <v>459887.03</v>
      </c>
      <c r="AU92" s="40">
        <f t="shared" si="294"/>
        <v>0.37889047622578526</v>
      </c>
      <c r="AV92" s="116">
        <f t="shared" si="295"/>
        <v>548073.98</v>
      </c>
      <c r="AW92" s="117">
        <f t="shared" si="296"/>
        <v>787068.01</v>
      </c>
      <c r="AX92" s="118">
        <f t="shared" si="297"/>
        <v>1335141.99</v>
      </c>
      <c r="AY92" s="32"/>
      <c r="AZ92" s="35">
        <f>+'OCT-DEC 2024'!AZ92+'JUL-SEP 2024'!AZ92+'JAN-MAR 2025'!AZ92+'APR-JUN 2025'!AZ92</f>
        <v>2554804.4771737433</v>
      </c>
      <c r="BA92" s="39">
        <f t="shared" si="298"/>
        <v>3.4118301077356636</v>
      </c>
      <c r="BB92" s="36">
        <f>+'OCT-DEC 2024'!BB92+'JUL-SEP 2024'!BB92+'JAN-MAR 2025'!BB92+'APR-JUN 2025'!BB92</f>
        <v>849558.89282625658</v>
      </c>
      <c r="BC92" s="39">
        <f t="shared" si="299"/>
        <v>3.546339913311054</v>
      </c>
      <c r="BD92" s="36">
        <f t="shared" si="333"/>
        <v>3404363.37</v>
      </c>
      <c r="BE92" s="40">
        <f t="shared" si="300"/>
        <v>3.4444324527225212</v>
      </c>
      <c r="BF92" s="38">
        <f>+'OCT-DEC 2024'!BF92+'JUL-SEP 2024'!BF92+'JAN-MAR 2025'!BF92+'APR-JUN 2025'!BF92</f>
        <v>3708795.1236904678</v>
      </c>
      <c r="BG92" s="39">
        <f t="shared" si="301"/>
        <v>0.88591491539234624</v>
      </c>
      <c r="BH92" s="36">
        <f>+'OCT-DEC 2024'!BH92+'JUL-SEP 2024'!BH92+'JAN-MAR 2025'!BH92+'APR-JUN 2025'!BH92</f>
        <v>3256247.616309532</v>
      </c>
      <c r="BI92" s="39">
        <f t="shared" si="302"/>
        <v>1.6387313494542508</v>
      </c>
      <c r="BJ92" s="36">
        <f t="shared" si="334"/>
        <v>6965042.7400000002</v>
      </c>
      <c r="BK92" s="40">
        <f t="shared" si="303"/>
        <v>1.1282244286222221</v>
      </c>
      <c r="BL92" s="116">
        <f t="shared" si="304"/>
        <v>6263599.6008642111</v>
      </c>
      <c r="BM92" s="117">
        <f t="shared" si="305"/>
        <v>4105806.5091357883</v>
      </c>
      <c r="BN92" s="118">
        <f t="shared" si="306"/>
        <v>10369406.109999999</v>
      </c>
      <c r="BO92" s="32"/>
      <c r="BP92" s="35">
        <f>+'OCT-DEC 2024'!BP92+'JUL-SEP 2024'!BP92+'JAN-MAR 2025'!BP92+'APR-JUN 2025'!BP92</f>
        <v>1423738.4299999997</v>
      </c>
      <c r="BQ92" s="39">
        <f t="shared" si="307"/>
        <v>2.8465033558522981</v>
      </c>
      <c r="BR92" s="36">
        <f>+'OCT-DEC 2024'!BR92+'JUL-SEP 2024'!BR92+'JAN-MAR 2025'!BR92+'APR-JUN 2025'!BR92</f>
        <v>908541.21999999974</v>
      </c>
      <c r="BS92" s="39">
        <f t="shared" si="308"/>
        <v>9.8990119959468714</v>
      </c>
      <c r="BT92" s="36">
        <f t="shared" si="335"/>
        <v>2332279.6499999994</v>
      </c>
      <c r="BU92" s="40">
        <f t="shared" si="309"/>
        <v>3.9399810288672046</v>
      </c>
      <c r="BV92" s="38">
        <f>+'OCT-DEC 2024'!BV92+'JUL-SEP 2024'!BV92+'JAN-MAR 2025'!BV92+'APR-JUN 2025'!BV92</f>
        <v>1775709.7599999998</v>
      </c>
      <c r="BW92" s="39">
        <f t="shared" si="310"/>
        <v>1.4031685183721847</v>
      </c>
      <c r="BX92" s="36">
        <f>+'OCT-DEC 2024'!BX92+'JUL-SEP 2024'!BX92+'JAN-MAR 2025'!BX92+'APR-JUN 2025'!BX92</f>
        <v>2966936.08</v>
      </c>
      <c r="BY92" s="39">
        <f t="shared" si="311"/>
        <v>3.4251491016726678</v>
      </c>
      <c r="BZ92" s="36">
        <f t="shared" si="336"/>
        <v>4742645.84</v>
      </c>
      <c r="CA92" s="40">
        <f t="shared" si="312"/>
        <v>2.2247966971287516</v>
      </c>
      <c r="CB92" s="116">
        <f t="shared" si="313"/>
        <v>3199448.1899999995</v>
      </c>
      <c r="CC92" s="117">
        <f t="shared" si="314"/>
        <v>3875477.3</v>
      </c>
      <c r="CD92" s="118">
        <f t="shared" si="315"/>
        <v>7074925.4899999993</v>
      </c>
      <c r="CE92" s="32"/>
      <c r="CF92" s="38">
        <f t="shared" si="316"/>
        <v>6119109.3151737396</v>
      </c>
      <c r="CG92" s="39">
        <f t="shared" si="317"/>
        <v>2.4199427247507872</v>
      </c>
      <c r="CH92" s="36">
        <f t="shared" si="318"/>
        <v>4041398.480650912</v>
      </c>
      <c r="CI92" s="39">
        <f t="shared" si="319"/>
        <v>5.1240071549465815</v>
      </c>
      <c r="CJ92" s="36">
        <f t="shared" si="320"/>
        <v>10160507.795824651</v>
      </c>
      <c r="CK92" s="40">
        <f t="shared" si="321"/>
        <v>3.0628517915765316</v>
      </c>
      <c r="CL92" s="38">
        <f t="shared" si="322"/>
        <v>10630391.775860703</v>
      </c>
      <c r="CM92" s="39">
        <f t="shared" si="323"/>
        <v>0.95066549984729987</v>
      </c>
      <c r="CN92" s="36">
        <f t="shared" si="324"/>
        <v>10329931.753672389</v>
      </c>
      <c r="CO92" s="39">
        <f t="shared" si="325"/>
        <v>1.6431000588368487</v>
      </c>
      <c r="CP92" s="36">
        <f t="shared" si="326"/>
        <v>20960323.529533092</v>
      </c>
      <c r="CQ92" s="40">
        <f t="shared" si="327"/>
        <v>1.1998645746438872</v>
      </c>
      <c r="CR92" s="152"/>
      <c r="CS92" s="161" t="s">
        <v>100</v>
      </c>
      <c r="CT92" s="38">
        <f t="shared" si="328"/>
        <v>10160507.795824651</v>
      </c>
      <c r="CU92" s="36">
        <f t="shared" si="329"/>
        <v>20960323.529533092</v>
      </c>
      <c r="CV92" s="37">
        <f t="shared" si="330"/>
        <v>31120831.325357743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f>+'JUL-SEP 2024'!D93+'OCT-DEC 2024'!D93+'JAN-MAR 2025'!D93+'APR-JUN 2025'!D93</f>
        <v>5217726.7744548125</v>
      </c>
      <c r="E93" s="39">
        <f t="shared" si="267"/>
        <v>11.767837094988536</v>
      </c>
      <c r="F93" s="36">
        <f>+'JUL-SEP 2024'!F93+'OCT-DEC 2024'!F93+'JAN-MAR 2025'!F93+'APR-JUN 2025'!F93</f>
        <v>926713.3887510075</v>
      </c>
      <c r="G93" s="39">
        <f t="shared" si="268"/>
        <v>7.9275384416414951</v>
      </c>
      <c r="H93" s="36">
        <f t="shared" si="269"/>
        <v>6144440.1632058201</v>
      </c>
      <c r="I93" s="202">
        <f t="shared" si="270"/>
        <v>10.966598767075</v>
      </c>
      <c r="J93" s="38">
        <f>+'JUL-SEP 2024'!J93+'OCT-DEC 2024'!J93+'JAN-MAR 2025'!J93+'APR-JUN 2025'!J93</f>
        <v>1468085.9267099747</v>
      </c>
      <c r="K93" s="39">
        <f t="shared" si="271"/>
        <v>1.0379546837527633</v>
      </c>
      <c r="L93" s="36">
        <f>+'JUL-SEP 2024'!L93+'OCT-DEC 2024'!L93+'JAN-MAR 2025'!L93+'APR-JUN 2025'!L93</f>
        <v>1218222.8582147274</v>
      </c>
      <c r="M93" s="39">
        <f t="shared" si="272"/>
        <v>1.0639389440588634</v>
      </c>
      <c r="N93" s="36">
        <f t="shared" si="273"/>
        <v>2686308.7849247018</v>
      </c>
      <c r="O93" s="40">
        <f t="shared" si="274"/>
        <v>1.0495793296699931</v>
      </c>
      <c r="P93" s="116">
        <f t="shared" si="275"/>
        <v>6685812.7011647876</v>
      </c>
      <c r="Q93" s="117">
        <f t="shared" si="276"/>
        <v>2144936.2469657348</v>
      </c>
      <c r="R93" s="118">
        <f t="shared" si="277"/>
        <v>8830748.9481305219</v>
      </c>
      <c r="S93" s="32"/>
      <c r="T93" s="38">
        <f>+'JUL-SEP 2024'!T93+'OCT-DEC 2024'!T93+'JAN-MAR 2025'!T93+'APR-JUN 2025'!T93</f>
        <v>7966472.8399999999</v>
      </c>
      <c r="U93" s="39">
        <f t="shared" si="278"/>
        <v>12.347253790285833</v>
      </c>
      <c r="V93" s="36">
        <f>+'JUL-SEP 2024'!V93+'OCT-DEC 2024'!V93+'JAN-MAR 2025'!V93+'APR-JUN 2025'!V93</f>
        <v>2481572.36</v>
      </c>
      <c r="W93" s="39">
        <f t="shared" si="279"/>
        <v>10.817334954905473</v>
      </c>
      <c r="X93" s="36">
        <f t="shared" si="280"/>
        <v>10448045.199999999</v>
      </c>
      <c r="Y93" s="40">
        <f t="shared" si="281"/>
        <v>11.945961223815441</v>
      </c>
      <c r="Z93" s="243">
        <f>+'OCT-DEC 2024'!Z93+'JUL-SEP 2024'!Z93+'JAN-MAR 2025'!Z93+'APR-JUN 2025'!Z93</f>
        <v>1788075.6500000001</v>
      </c>
      <c r="AA93" s="39">
        <f t="shared" si="282"/>
        <v>0.48807105719142824</v>
      </c>
      <c r="AB93" s="36">
        <f>+'OCT-DEC 2024'!AB93+'JUL-SEP 2024'!AB93+'JAN-MAR 2025'!AB93+'APR-JUN 2025'!AB93</f>
        <v>2939214.46</v>
      </c>
      <c r="AC93" s="39">
        <f t="shared" si="283"/>
        <v>1.701931026735565</v>
      </c>
      <c r="AD93" s="36">
        <f t="shared" si="284"/>
        <v>4727290.1100000003</v>
      </c>
      <c r="AE93" s="40">
        <f t="shared" si="285"/>
        <v>0.8769597484038717</v>
      </c>
      <c r="AF93" s="116">
        <f t="shared" si="286"/>
        <v>9754548.4900000002</v>
      </c>
      <c r="AG93" s="117">
        <f t="shared" si="287"/>
        <v>5420786.8200000003</v>
      </c>
      <c r="AH93" s="118">
        <f t="shared" si="288"/>
        <v>15175335.310000001</v>
      </c>
      <c r="AI93" s="32"/>
      <c r="AJ93" s="35">
        <f>+'OCT-DEC 2024'!AJ93+'JUL-SEP 2024'!AJ93+'JAN-MAR 2025'!AJ93+'APR-JUN 2025'!AJ93</f>
        <v>1442488.4733973746</v>
      </c>
      <c r="AK93" s="39">
        <f t="shared" si="289"/>
        <v>7.5503981899699273</v>
      </c>
      <c r="AL93" s="36">
        <f>+'OCT-DEC 2024'!AL93+'JUL-SEP 2024'!AL93+'JAN-MAR 2025'!AL93+'APR-JUN 2025'!AL93</f>
        <v>747667.13268033718</v>
      </c>
      <c r="AM93" s="39">
        <f t="shared" si="290"/>
        <v>6.7313130344938656</v>
      </c>
      <c r="AN93" s="36">
        <f t="shared" si="331"/>
        <v>2190155.606077712</v>
      </c>
      <c r="AO93" s="40">
        <f t="shared" si="291"/>
        <v>7.2492663736639029</v>
      </c>
      <c r="AP93" s="36">
        <f>+'OCT-DEC 2024'!AP93+'JUL-SEP 2024'!AP93+'JAN-MAR 2025'!AP93+'APR-JUN 2025'!AP93</f>
        <v>242777.84344567219</v>
      </c>
      <c r="AQ93" s="39">
        <f t="shared" si="292"/>
        <v>0.37224846547827434</v>
      </c>
      <c r="AR93" s="36">
        <f>+'OCT-DEC 2024'!AR93+'JUL-SEP 2024'!AR93+'JAN-MAR 2025'!AR93+'APR-JUN 2025'!AR93</f>
        <v>613277.64602524193</v>
      </c>
      <c r="AS93" s="39">
        <f t="shared" si="293"/>
        <v>1.0920574914086005</v>
      </c>
      <c r="AT93" s="36">
        <f t="shared" si="332"/>
        <v>856055.48947091412</v>
      </c>
      <c r="AU93" s="40">
        <f t="shared" si="294"/>
        <v>0.70528466976190285</v>
      </c>
      <c r="AV93" s="116">
        <f t="shared" si="295"/>
        <v>1685266.3168430468</v>
      </c>
      <c r="AW93" s="117">
        <f t="shared" si="296"/>
        <v>1360944.7787055792</v>
      </c>
      <c r="AX93" s="118">
        <f t="shared" si="297"/>
        <v>3046211.095548626</v>
      </c>
      <c r="AY93" s="32"/>
      <c r="AZ93" s="35">
        <f>+'OCT-DEC 2024'!AZ93+'JUL-SEP 2024'!AZ93+'JAN-MAR 2025'!AZ93+'APR-JUN 2025'!AZ93</f>
        <v>1395627.9474100231</v>
      </c>
      <c r="BA93" s="39">
        <f t="shared" si="298"/>
        <v>1.8638003388182645</v>
      </c>
      <c r="BB93" s="36">
        <f>+'OCT-DEC 2024'!BB93+'JUL-SEP 2024'!BB93+'JAN-MAR 2025'!BB93+'APR-JUN 2025'!BB93</f>
        <v>464313.28258997691</v>
      </c>
      <c r="BC93" s="39">
        <f t="shared" si="299"/>
        <v>1.9381972694694147</v>
      </c>
      <c r="BD93" s="36">
        <f t="shared" si="333"/>
        <v>1859941.23</v>
      </c>
      <c r="BE93" s="40">
        <f t="shared" si="300"/>
        <v>1.8818325885020442</v>
      </c>
      <c r="BF93" s="38">
        <f>+'OCT-DEC 2024'!BF93+'JUL-SEP 2024'!BF93+'JAN-MAR 2025'!BF93+'APR-JUN 2025'!BF93</f>
        <v>5611808.1117393449</v>
      </c>
      <c r="BG93" s="39">
        <f t="shared" si="301"/>
        <v>1.3404850747222261</v>
      </c>
      <c r="BH93" s="36">
        <f>+'OCT-DEC 2024'!BH93+'JUL-SEP 2024'!BH93+'JAN-MAR 2025'!BH93+'APR-JUN 2025'!BH93</f>
        <v>4869323.978260655</v>
      </c>
      <c r="BI93" s="39">
        <f t="shared" si="302"/>
        <v>2.4505242825693352</v>
      </c>
      <c r="BJ93" s="36">
        <f t="shared" si="334"/>
        <v>10481132.09</v>
      </c>
      <c r="BK93" s="40">
        <f t="shared" si="303"/>
        <v>1.6977741135231406</v>
      </c>
      <c r="BL93" s="116">
        <f t="shared" si="304"/>
        <v>7007436.0591493677</v>
      </c>
      <c r="BM93" s="117">
        <f t="shared" si="305"/>
        <v>5333637.2608506316</v>
      </c>
      <c r="BN93" s="118">
        <f t="shared" si="306"/>
        <v>12341073.32</v>
      </c>
      <c r="BO93" s="32"/>
      <c r="BP93" s="35">
        <f>+'OCT-DEC 2024'!BP93+'JUL-SEP 2024'!BP93+'JAN-MAR 2025'!BP93+'APR-JUN 2025'!BP93</f>
        <v>4614553.0763999997</v>
      </c>
      <c r="BQ93" s="39">
        <f t="shared" si="307"/>
        <v>9.2259508775998604</v>
      </c>
      <c r="BR93" s="36">
        <f>+'OCT-DEC 2024'!BR93+'JUL-SEP 2024'!BR93+'JAN-MAR 2025'!BR93+'APR-JUN 2025'!BR93</f>
        <v>853642.01699999999</v>
      </c>
      <c r="BS93" s="39">
        <f t="shared" si="308"/>
        <v>9.3008576611717029</v>
      </c>
      <c r="BT93" s="36">
        <f t="shared" si="335"/>
        <v>5468195.0933999997</v>
      </c>
      <c r="BU93" s="40">
        <f t="shared" si="309"/>
        <v>9.2375650279076673</v>
      </c>
      <c r="BV93" s="38">
        <f>+'OCT-DEC 2024'!BV93+'JUL-SEP 2024'!BV93+'JAN-MAR 2025'!BV93+'APR-JUN 2025'!BV93</f>
        <v>1150661.6757</v>
      </c>
      <c r="BW93" s="39">
        <f t="shared" si="310"/>
        <v>0.90925458372184909</v>
      </c>
      <c r="BX93" s="36">
        <f>+'OCT-DEC 2024'!BX93+'JUL-SEP 2024'!BX93+'JAN-MAR 2025'!BX93+'APR-JUN 2025'!BX93</f>
        <v>736162.54379999998</v>
      </c>
      <c r="BY93" s="39">
        <f t="shared" si="311"/>
        <v>0.84985534153524334</v>
      </c>
      <c r="BZ93" s="36">
        <f t="shared" si="336"/>
        <v>1886824.2195000001</v>
      </c>
      <c r="CA93" s="40">
        <f t="shared" si="312"/>
        <v>0.88511780833420517</v>
      </c>
      <c r="CB93" s="116">
        <f t="shared" si="313"/>
        <v>5765214.7521000002</v>
      </c>
      <c r="CC93" s="117">
        <f t="shared" si="314"/>
        <v>1589804.5608000001</v>
      </c>
      <c r="CD93" s="118">
        <f t="shared" si="315"/>
        <v>7355019.3129000003</v>
      </c>
      <c r="CE93" s="32"/>
      <c r="CF93" s="38">
        <f t="shared" si="316"/>
        <v>20636869.111662209</v>
      </c>
      <c r="CG93" s="39">
        <f t="shared" si="317"/>
        <v>8.1613252347957523</v>
      </c>
      <c r="CH93" s="36">
        <f t="shared" si="318"/>
        <v>5473908.1810213216</v>
      </c>
      <c r="CI93" s="39">
        <f t="shared" si="319"/>
        <v>6.9402571459759601</v>
      </c>
      <c r="CJ93" s="36">
        <f t="shared" si="320"/>
        <v>26110777.292683531</v>
      </c>
      <c r="CK93" s="40">
        <f t="shared" si="321"/>
        <v>7.8710082820088756</v>
      </c>
      <c r="CL93" s="38">
        <f t="shared" si="322"/>
        <v>10261409.207594991</v>
      </c>
      <c r="CM93" s="39">
        <f t="shared" si="323"/>
        <v>0.91766775102568021</v>
      </c>
      <c r="CN93" s="36">
        <f t="shared" si="324"/>
        <v>10376201.486300625</v>
      </c>
      <c r="CO93" s="39">
        <f t="shared" si="325"/>
        <v>1.6504598170827629</v>
      </c>
      <c r="CP93" s="36">
        <f t="shared" si="326"/>
        <v>20637610.693895616</v>
      </c>
      <c r="CQ93" s="40">
        <f t="shared" si="327"/>
        <v>1.1813910191799792</v>
      </c>
      <c r="CR93" s="152"/>
      <c r="CS93" s="161" t="s">
        <v>101</v>
      </c>
      <c r="CT93" s="38">
        <f t="shared" si="328"/>
        <v>26110777.292683531</v>
      </c>
      <c r="CU93" s="36">
        <f t="shared" si="329"/>
        <v>20637610.693895616</v>
      </c>
      <c r="CV93" s="37">
        <f t="shared" si="330"/>
        <v>46748387.98657915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f>+'JUL-SEP 2024'!D94+'OCT-DEC 2024'!D94+'JAN-MAR 2025'!D94+'APR-JUN 2025'!D94</f>
        <v>-17446606.660813991</v>
      </c>
      <c r="E94" s="39">
        <f t="shared" si="267"/>
        <v>-39.348328097584833</v>
      </c>
      <c r="F94" s="36">
        <f>+'JUL-SEP 2024'!F94+'OCT-DEC 2024'!F94+'JAN-MAR 2025'!F94+'APR-JUN 2025'!F94</f>
        <v>6115577.691714948</v>
      </c>
      <c r="G94" s="39">
        <f t="shared" si="268"/>
        <v>52.315503188377456</v>
      </c>
      <c r="H94" s="36">
        <f t="shared" si="269"/>
        <v>-11331028.969099043</v>
      </c>
      <c r="I94" s="202">
        <f t="shared" si="270"/>
        <v>-20.223624125485728</v>
      </c>
      <c r="J94" s="38">
        <f>+'JUL-SEP 2024'!J94+'OCT-DEC 2024'!J94+'JAN-MAR 2025'!J94+'APR-JUN 2025'!J94</f>
        <v>-10629109.033438858</v>
      </c>
      <c r="K94" s="39">
        <f t="shared" si="271"/>
        <v>-7.5149099277185458</v>
      </c>
      <c r="L94" s="36">
        <f>+'JUL-SEP 2024'!L94+'OCT-DEC 2024'!L94+'JAN-MAR 2025'!L94+'APR-JUN 2025'!L94</f>
        <v>12857891.121672401</v>
      </c>
      <c r="M94" s="39">
        <f t="shared" si="272"/>
        <v>11.229481544012117</v>
      </c>
      <c r="N94" s="36">
        <f t="shared" si="273"/>
        <v>2228782.0882335436</v>
      </c>
      <c r="O94" s="40">
        <f t="shared" si="274"/>
        <v>0.87081709417639463</v>
      </c>
      <c r="P94" s="116">
        <f t="shared" si="275"/>
        <v>-28075715.694252849</v>
      </c>
      <c r="Q94" s="117">
        <f t="shared" si="276"/>
        <v>18973468.813387349</v>
      </c>
      <c r="R94" s="118">
        <f t="shared" si="277"/>
        <v>-9102246.8808654994</v>
      </c>
      <c r="S94" s="32"/>
      <c r="T94" s="38">
        <f>+'JUL-SEP 2024'!T94+'OCT-DEC 2024'!T94+'JAN-MAR 2025'!T94+'APR-JUN 2025'!T94</f>
        <v>-1094438.7489682047</v>
      </c>
      <c r="U94" s="39">
        <f t="shared" si="278"/>
        <v>-1.6962730260727721</v>
      </c>
      <c r="V94" s="36">
        <f>+'JUL-SEP 2024'!V94+'OCT-DEC 2024'!V94+'JAN-MAR 2025'!V94+'APR-JUN 2025'!V94</f>
        <v>2754405.3729837127</v>
      </c>
      <c r="W94" s="39">
        <f t="shared" si="279"/>
        <v>12.006631763563067</v>
      </c>
      <c r="X94" s="36">
        <f t="shared" si="280"/>
        <v>1659966.624015508</v>
      </c>
      <c r="Y94" s="40">
        <f t="shared" si="281"/>
        <v>1.8979528269381039</v>
      </c>
      <c r="Z94" s="243">
        <f>+'OCT-DEC 2024'!Z94+'JUL-SEP 2024'!Z94+'JAN-MAR 2025'!Z94+'APR-JUN 2025'!Z94</f>
        <v>-6322475.147597611</v>
      </c>
      <c r="AA94" s="39">
        <f t="shared" si="282"/>
        <v>-1.7257754890597035</v>
      </c>
      <c r="AB94" s="36">
        <f>+'OCT-DEC 2024'!AB94+'JUL-SEP 2024'!AB94+'JAN-MAR 2025'!AB94+'APR-JUN 2025'!AB94</f>
        <v>1577476.8963530241</v>
      </c>
      <c r="AC94" s="39">
        <f t="shared" si="283"/>
        <v>0.91342666906372483</v>
      </c>
      <c r="AD94" s="36">
        <f t="shared" si="284"/>
        <v>-4744998.2512445869</v>
      </c>
      <c r="AE94" s="40">
        <f t="shared" si="285"/>
        <v>-0.88024478628587155</v>
      </c>
      <c r="AF94" s="116">
        <f t="shared" si="286"/>
        <v>-7416913.8965658154</v>
      </c>
      <c r="AG94" s="117">
        <f t="shared" si="287"/>
        <v>4331882.2693367368</v>
      </c>
      <c r="AH94" s="118">
        <f t="shared" si="288"/>
        <v>-3085031.6272290787</v>
      </c>
      <c r="AI94" s="32"/>
      <c r="AJ94" s="35">
        <f>+'OCT-DEC 2024'!AJ94+'JUL-SEP 2024'!AJ94+'JAN-MAR 2025'!AJ94+'APR-JUN 2025'!AJ94</f>
        <v>-92442.301669269844</v>
      </c>
      <c r="AK94" s="39">
        <f t="shared" si="289"/>
        <v>-0.48386950750214525</v>
      </c>
      <c r="AL94" s="36">
        <f>+'OCT-DEC 2024'!AL94+'JUL-SEP 2024'!AL94+'JAN-MAR 2025'!AL94+'APR-JUN 2025'!AL94</f>
        <v>-348843.2976478897</v>
      </c>
      <c r="AM94" s="39">
        <f t="shared" si="290"/>
        <v>-3.1406669275871697</v>
      </c>
      <c r="AN94" s="36">
        <f t="shared" si="331"/>
        <v>-441285.59931715956</v>
      </c>
      <c r="AO94" s="40">
        <f t="shared" si="291"/>
        <v>-1.4606253763133299</v>
      </c>
      <c r="AP94" s="36">
        <f>+'OCT-DEC 2024'!AP94+'JUL-SEP 2024'!AP94+'JAN-MAR 2025'!AP94+'APR-JUN 2025'!AP94</f>
        <v>646274.35095779633</v>
      </c>
      <c r="AQ94" s="39">
        <f t="shared" si="292"/>
        <v>0.99092500373017856</v>
      </c>
      <c r="AR94" s="36">
        <f>+'OCT-DEC 2024'!AR94+'JUL-SEP 2024'!AR94+'JAN-MAR 2025'!AR94+'APR-JUN 2025'!AR94</f>
        <v>186946.3651316225</v>
      </c>
      <c r="AS94" s="39">
        <f t="shared" si="293"/>
        <v>0.33289355947794169</v>
      </c>
      <c r="AT94" s="36">
        <f t="shared" si="332"/>
        <v>833220.71608941886</v>
      </c>
      <c r="AU94" s="40">
        <f t="shared" si="294"/>
        <v>0.68647161873712703</v>
      </c>
      <c r="AV94" s="116">
        <f t="shared" si="295"/>
        <v>553832.04928852653</v>
      </c>
      <c r="AW94" s="126">
        <f t="shared" si="296"/>
        <v>-161896.9325162672</v>
      </c>
      <c r="AX94" s="118">
        <f t="shared" si="297"/>
        <v>391935.11677225935</v>
      </c>
      <c r="AY94" s="32"/>
      <c r="AZ94" s="35">
        <f>+'OCT-DEC 2024'!AZ94+'JUL-SEP 2024'!AZ94+'JAN-MAR 2025'!AZ94+'APR-JUN 2025'!AZ94</f>
        <v>3734926.7952835141</v>
      </c>
      <c r="BA94" s="39">
        <f t="shared" si="298"/>
        <v>4.987832064719826</v>
      </c>
      <c r="BB94" s="36">
        <f>+'OCT-DEC 2024'!BB94+'JUL-SEP 2024'!BB94+'JAN-MAR 2025'!BB94+'APR-JUN 2025'!BB94</f>
        <v>1239081.2047164862</v>
      </c>
      <c r="BC94" s="39">
        <f t="shared" si="299"/>
        <v>5.1723349248941108</v>
      </c>
      <c r="BD94" s="36">
        <f t="shared" si="333"/>
        <v>4974008</v>
      </c>
      <c r="BE94" s="40">
        <f t="shared" si="300"/>
        <v>5.0325516736192126</v>
      </c>
      <c r="BF94" s="38">
        <f>+'OCT-DEC 2024'!BF94+'JUL-SEP 2024'!BF94+'JAN-MAR 2025'!BF94+'APR-JUN 2025'!BF94</f>
        <v>3565737.8010086669</v>
      </c>
      <c r="BG94" s="39">
        <f t="shared" si="301"/>
        <v>0.85174300465229091</v>
      </c>
      <c r="BH94" s="36">
        <f>+'OCT-DEC 2024'!BH94+'JUL-SEP 2024'!BH94+'JAN-MAR 2025'!BH94+'APR-JUN 2025'!BH94</f>
        <v>3307272.1989913331</v>
      </c>
      <c r="BI94" s="39">
        <f t="shared" si="302"/>
        <v>1.6644098583043405</v>
      </c>
      <c r="BJ94" s="36">
        <f t="shared" si="334"/>
        <v>6873010</v>
      </c>
      <c r="BK94" s="40">
        <f t="shared" si="303"/>
        <v>1.1133166112006971</v>
      </c>
      <c r="BL94" s="116">
        <f t="shared" si="304"/>
        <v>7300664.5962921809</v>
      </c>
      <c r="BM94" s="117">
        <f t="shared" si="305"/>
        <v>4546353.4037078191</v>
      </c>
      <c r="BN94" s="118">
        <f t="shared" si="306"/>
        <v>11847018</v>
      </c>
      <c r="BO94" s="32"/>
      <c r="BP94" s="35">
        <f>+'OCT-DEC 2024'!BP94+'JUL-SEP 2024'!BP94+'JAN-MAR 2025'!BP94+'APR-JUN 2025'!BP94</f>
        <v>-6854412.6530086277</v>
      </c>
      <c r="BQ94" s="39">
        <f t="shared" si="307"/>
        <v>-13.704138490653452</v>
      </c>
      <c r="BR94" s="36">
        <f>+'OCT-DEC 2024'!BR94+'JUL-SEP 2024'!BR94+'JAN-MAR 2025'!BR94+'APR-JUN 2025'!BR94</f>
        <v>-2873114.2397129708</v>
      </c>
      <c r="BS94" s="39">
        <f t="shared" si="308"/>
        <v>-31.304019783102937</v>
      </c>
      <c r="BT94" s="36">
        <f t="shared" si="335"/>
        <v>-9727526.892721599</v>
      </c>
      <c r="BU94" s="40">
        <f t="shared" si="309"/>
        <v>-16.432965667354107</v>
      </c>
      <c r="BV94" s="38">
        <f>+'OCT-DEC 2024'!BV94+'JUL-SEP 2024'!BV94+'JAN-MAR 2025'!BV94+'APR-JUN 2025'!BV94</f>
        <v>-4122504.8324940507</v>
      </c>
      <c r="BW94" s="39">
        <f t="shared" si="310"/>
        <v>-3.2576095080948644</v>
      </c>
      <c r="BX94" s="36">
        <f>+'OCT-DEC 2024'!BX94+'JUL-SEP 2024'!BX94+'JAN-MAR 2025'!BX94+'APR-JUN 2025'!BX94</f>
        <v>-6191772.6547843469</v>
      </c>
      <c r="BY94" s="39">
        <f t="shared" si="311"/>
        <v>-7.1480287995607901</v>
      </c>
      <c r="BZ94" s="36">
        <f t="shared" si="336"/>
        <v>-10314277.487278398</v>
      </c>
      <c r="CA94" s="40">
        <f t="shared" si="312"/>
        <v>-4.8384744003921707</v>
      </c>
      <c r="CB94" s="116">
        <f t="shared" si="313"/>
        <v>-10976917.485502679</v>
      </c>
      <c r="CC94" s="117">
        <f t="shared" si="314"/>
        <v>-9064886.8944973182</v>
      </c>
      <c r="CD94" s="118">
        <f t="shared" si="315"/>
        <v>-20041804.379999995</v>
      </c>
      <c r="CE94" s="32"/>
      <c r="CF94" s="38">
        <f t="shared" si="316"/>
        <v>-21752973.569176581</v>
      </c>
      <c r="CG94" s="39">
        <f t="shared" si="317"/>
        <v>-8.6027144505965403</v>
      </c>
      <c r="CH94" s="36">
        <f t="shared" si="318"/>
        <v>6887106.7320542876</v>
      </c>
      <c r="CI94" s="39">
        <f t="shared" si="319"/>
        <v>8.7320229224818142</v>
      </c>
      <c r="CJ94" s="36">
        <f t="shared" si="320"/>
        <v>-14865866.837122293</v>
      </c>
      <c r="CK94" s="40">
        <f t="shared" si="321"/>
        <v>-4.4812668609071897</v>
      </c>
      <c r="CL94" s="38">
        <f t="shared" si="322"/>
        <v>-16862076.861564055</v>
      </c>
      <c r="CM94" s="39">
        <f t="shared" si="323"/>
        <v>-1.5079589789403107</v>
      </c>
      <c r="CN94" s="36">
        <f t="shared" si="324"/>
        <v>11737813.927364033</v>
      </c>
      <c r="CO94" s="39">
        <f t="shared" si="325"/>
        <v>1.8670406750568633</v>
      </c>
      <c r="CP94" s="36">
        <f t="shared" si="326"/>
        <v>-5124262.9342000224</v>
      </c>
      <c r="CQ94" s="40">
        <f t="shared" si="327"/>
        <v>-0.29333619575309616</v>
      </c>
      <c r="CR94" s="152"/>
      <c r="CS94" s="161" t="s">
        <v>90</v>
      </c>
      <c r="CT94" s="38">
        <f t="shared" si="328"/>
        <v>-14865866.837122293</v>
      </c>
      <c r="CU94" s="36">
        <f t="shared" si="329"/>
        <v>-5124262.9342000224</v>
      </c>
      <c r="CV94" s="37">
        <f t="shared" si="330"/>
        <v>-19990129.771322317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f>+'JUL-SEP 2024'!D95+'OCT-DEC 2024'!D95+'JAN-MAR 2025'!D95+'APR-JUN 2025'!D95</f>
        <v>4317580.7899999991</v>
      </c>
      <c r="E95" s="39">
        <f t="shared" si="267"/>
        <v>9.7376864633700109</v>
      </c>
      <c r="F95" s="36">
        <f>+'JUL-SEP 2024'!F95+'OCT-DEC 2024'!F95+'JAN-MAR 2025'!F95+'APR-JUN 2025'!F95</f>
        <v>0</v>
      </c>
      <c r="G95" s="39">
        <f t="shared" si="268"/>
        <v>0</v>
      </c>
      <c r="H95" s="36">
        <f t="shared" si="269"/>
        <v>4317580.7899999991</v>
      </c>
      <c r="I95" s="202">
        <f t="shared" si="270"/>
        <v>7.7060195739064019</v>
      </c>
      <c r="J95" s="38">
        <f>+'JUL-SEP 2024'!J95+'OCT-DEC 2024'!J95+'JAN-MAR 2025'!J95+'APR-JUN 2025'!J95</f>
        <v>0</v>
      </c>
      <c r="K95" s="39">
        <f t="shared" si="271"/>
        <v>0</v>
      </c>
      <c r="L95" s="36">
        <f>+'JUL-SEP 2024'!L95+'OCT-DEC 2024'!L95+'JAN-MAR 2025'!L95+'APR-JUN 2025'!L95</f>
        <v>0</v>
      </c>
      <c r="M95" s="39">
        <f t="shared" si="272"/>
        <v>0</v>
      </c>
      <c r="N95" s="36">
        <f t="shared" si="273"/>
        <v>0</v>
      </c>
      <c r="O95" s="40">
        <f t="shared" si="274"/>
        <v>0</v>
      </c>
      <c r="P95" s="116">
        <f t="shared" si="275"/>
        <v>4317580.7899999991</v>
      </c>
      <c r="Q95" s="117">
        <f t="shared" si="276"/>
        <v>0</v>
      </c>
      <c r="R95" s="118">
        <f t="shared" si="277"/>
        <v>4317580.7899999991</v>
      </c>
      <c r="S95" s="32"/>
      <c r="T95" s="38">
        <f>+'JUL-SEP 2024'!T95+'OCT-DEC 2024'!T95+'JAN-MAR 2025'!T95+'APR-JUN 2025'!T95</f>
        <v>6441055.6500000022</v>
      </c>
      <c r="U95" s="39">
        <f t="shared" si="278"/>
        <v>9.9830063298005935</v>
      </c>
      <c r="V95" s="36">
        <f>+'JUL-SEP 2024'!V95+'OCT-DEC 2024'!V95+'JAN-MAR 2025'!V95+'APR-JUN 2025'!V95</f>
        <v>5822.0599999999395</v>
      </c>
      <c r="W95" s="39">
        <f t="shared" si="279"/>
        <v>2.5378737353262713E-2</v>
      </c>
      <c r="X95" s="36">
        <f t="shared" si="280"/>
        <v>6446877.7100000018</v>
      </c>
      <c r="Y95" s="40">
        <f t="shared" si="281"/>
        <v>7.3711540928574966</v>
      </c>
      <c r="Z95" s="243">
        <f>+'OCT-DEC 2024'!Z95+'JUL-SEP 2024'!Z95+'JAN-MAR 2025'!Z95+'APR-JUN 2025'!Z95</f>
        <v>56844.269999998258</v>
      </c>
      <c r="AA95" s="202">
        <f t="shared" si="282"/>
        <v>1.5516146061367224E-2</v>
      </c>
      <c r="AB95" s="36">
        <f>+'OCT-DEC 2024'!AB95+'JUL-SEP 2024'!AB95+'JAN-MAR 2025'!AB95+'APR-JUN 2025'!AB95</f>
        <v>5651.6899999994785</v>
      </c>
      <c r="AC95" s="39">
        <f t="shared" si="283"/>
        <v>3.2725705100437748E-3</v>
      </c>
      <c r="AD95" s="36">
        <f t="shared" si="284"/>
        <v>62495.959999997736</v>
      </c>
      <c r="AE95" s="40">
        <f t="shared" si="285"/>
        <v>1.1593627656132244E-2</v>
      </c>
      <c r="AF95" s="116">
        <f t="shared" si="286"/>
        <v>6497899.9200000009</v>
      </c>
      <c r="AG95" s="117">
        <f t="shared" si="287"/>
        <v>11473.749999999418</v>
      </c>
      <c r="AH95" s="118">
        <f t="shared" si="288"/>
        <v>6509373.6699999999</v>
      </c>
      <c r="AI95" s="32"/>
      <c r="AJ95" s="35">
        <f>+'OCT-DEC 2024'!AJ95+'JUL-SEP 2024'!AJ95+'JAN-MAR 2025'!AJ95+'APR-JUN 2025'!AJ95</f>
        <v>1212669.9344908725</v>
      </c>
      <c r="AK95" s="39">
        <f t="shared" si="289"/>
        <v>6.3474620749281465</v>
      </c>
      <c r="AL95" s="36">
        <f>+'OCT-DEC 2024'!AL95+'JUL-SEP 2024'!AL95+'JAN-MAR 2025'!AL95+'APR-JUN 2025'!AL95</f>
        <v>562699.55823706998</v>
      </c>
      <c r="AM95" s="39">
        <f t="shared" si="290"/>
        <v>5.0660336736837035</v>
      </c>
      <c r="AN95" s="36">
        <f t="shared" si="331"/>
        <v>1775369.4927279425</v>
      </c>
      <c r="AO95" s="40">
        <f t="shared" si="291"/>
        <v>5.8763524969397771</v>
      </c>
      <c r="AP95" s="36">
        <f>+'OCT-DEC 2024'!AP95+'JUL-SEP 2024'!AP95+'JAN-MAR 2025'!AP95+'APR-JUN 2025'!AP95</f>
        <v>86792.599002994539</v>
      </c>
      <c r="AQ95" s="39">
        <f t="shared" si="292"/>
        <v>0.133078090385813</v>
      </c>
      <c r="AR95" s="36">
        <f>+'OCT-DEC 2024'!AR95+'JUL-SEP 2024'!AR95+'JAN-MAR 2025'!AR95+'APR-JUN 2025'!AR95</f>
        <v>229265.55386443425</v>
      </c>
      <c r="AS95" s="39">
        <f t="shared" si="293"/>
        <v>0.40825092393681084</v>
      </c>
      <c r="AT95" s="36">
        <f t="shared" si="332"/>
        <v>316058.15286742878</v>
      </c>
      <c r="AU95" s="40">
        <f t="shared" si="294"/>
        <v>0.26039313188498081</v>
      </c>
      <c r="AV95" s="116">
        <f t="shared" si="295"/>
        <v>1299462.5334938671</v>
      </c>
      <c r="AW95" s="117">
        <f t="shared" si="296"/>
        <v>791965.11210150423</v>
      </c>
      <c r="AX95" s="118">
        <f t="shared" si="297"/>
        <v>2091427.6455953713</v>
      </c>
      <c r="AY95" s="32"/>
      <c r="AZ95" s="35">
        <f>+'OCT-DEC 2024'!AZ95+'JUL-SEP 2024'!AZ95+'JAN-MAR 2025'!AZ95+'APR-JUN 2025'!AZ95</f>
        <v>14357902.988587717</v>
      </c>
      <c r="BA95" s="39">
        <f t="shared" si="298"/>
        <v>19.174354099536838</v>
      </c>
      <c r="BB95" s="36">
        <f>+'OCT-DEC 2024'!BB95+'JUL-SEP 2024'!BB95+'JAN-MAR 2025'!BB95+'APR-JUN 2025'!BB95</f>
        <v>4797617.1914122831</v>
      </c>
      <c r="BC95" s="39">
        <f t="shared" si="299"/>
        <v>20.026841550786038</v>
      </c>
      <c r="BD95" s="36">
        <f t="shared" si="333"/>
        <v>19155520.18</v>
      </c>
      <c r="BE95" s="40">
        <f t="shared" si="300"/>
        <v>19.380979109986473</v>
      </c>
      <c r="BF95" s="38">
        <f>+'OCT-DEC 2024'!BF95+'JUL-SEP 2024'!BF95+'JAN-MAR 2025'!BF95+'APR-JUN 2025'!BF95</f>
        <v>19746184.978942655</v>
      </c>
      <c r="BG95" s="39">
        <f t="shared" si="301"/>
        <v>4.7167447139907273</v>
      </c>
      <c r="BH95" s="36">
        <f>+'OCT-DEC 2024'!BH95+'JUL-SEP 2024'!BH95+'JAN-MAR 2025'!BH95+'APR-JUN 2025'!BH95</f>
        <v>17249873.451057345</v>
      </c>
      <c r="BI95" s="39">
        <f t="shared" si="302"/>
        <v>8.6811298553528573</v>
      </c>
      <c r="BJ95" s="36">
        <f t="shared" si="334"/>
        <v>36996058.43</v>
      </c>
      <c r="BK95" s="40">
        <f t="shared" si="303"/>
        <v>5.9927639271688218</v>
      </c>
      <c r="BL95" s="116">
        <f t="shared" si="304"/>
        <v>34104087.96753037</v>
      </c>
      <c r="BM95" s="117">
        <f t="shared" si="305"/>
        <v>22047490.64246963</v>
      </c>
      <c r="BN95" s="118">
        <f t="shared" si="306"/>
        <v>56151578.609999999</v>
      </c>
      <c r="BO95" s="32"/>
      <c r="BP95" s="35">
        <f>+'OCT-DEC 2024'!BP95+'JUL-SEP 2024'!BP95+'JAN-MAR 2025'!BP95+'APR-JUN 2025'!BP95</f>
        <v>3079465.8999999985</v>
      </c>
      <c r="BQ95" s="39">
        <f t="shared" si="307"/>
        <v>6.1568261654514123</v>
      </c>
      <c r="BR95" s="36">
        <f>+'OCT-DEC 2024'!BR95+'JUL-SEP 2024'!BR95+'JAN-MAR 2025'!BR95+'APR-JUN 2025'!BR95</f>
        <v>3247.8199999999993</v>
      </c>
      <c r="BS95" s="39">
        <f t="shared" si="308"/>
        <v>3.5386626861768765E-2</v>
      </c>
      <c r="BT95" s="36">
        <f t="shared" si="335"/>
        <v>3082713.7199999983</v>
      </c>
      <c r="BU95" s="40">
        <f t="shared" si="309"/>
        <v>5.2077089358596611</v>
      </c>
      <c r="BV95" s="38">
        <f>+'OCT-DEC 2024'!BV95+'JUL-SEP 2024'!BV95+'JAN-MAR 2025'!BV95+'APR-JUN 2025'!BV95</f>
        <v>164196.68000000002</v>
      </c>
      <c r="BW95" s="39">
        <f t="shared" si="310"/>
        <v>0.12974846305807983</v>
      </c>
      <c r="BX95" s="36">
        <f>+'OCT-DEC 2024'!BX95+'JUL-SEP 2024'!BX95+'JAN-MAR 2025'!BX95+'APR-JUN 2025'!BX95</f>
        <v>75267.930000000008</v>
      </c>
      <c r="BY95" s="39">
        <f t="shared" si="311"/>
        <v>8.689229422976355E-2</v>
      </c>
      <c r="BZ95" s="36">
        <f t="shared" si="336"/>
        <v>239464.61000000004</v>
      </c>
      <c r="CA95" s="40">
        <f t="shared" si="312"/>
        <v>0.11233393581993142</v>
      </c>
      <c r="CB95" s="116">
        <f t="shared" si="313"/>
        <v>3243662.5799999987</v>
      </c>
      <c r="CC95" s="117">
        <f t="shared" si="314"/>
        <v>78515.75</v>
      </c>
      <c r="CD95" s="118">
        <f t="shared" si="315"/>
        <v>3322178.3299999987</v>
      </c>
      <c r="CE95" s="32"/>
      <c r="CF95" s="38">
        <f t="shared" si="316"/>
        <v>29408675.263078589</v>
      </c>
      <c r="CG95" s="39">
        <f t="shared" si="317"/>
        <v>11.630338025007944</v>
      </c>
      <c r="CH95" s="36">
        <f t="shared" si="318"/>
        <v>5369386.6296493532</v>
      </c>
      <c r="CI95" s="39">
        <f t="shared" si="319"/>
        <v>6.8077363911827273</v>
      </c>
      <c r="CJ95" s="36">
        <f t="shared" si="320"/>
        <v>34778061.892727941</v>
      </c>
      <c r="CK95" s="40">
        <f t="shared" si="321"/>
        <v>10.483732832671466</v>
      </c>
      <c r="CL95" s="38">
        <f t="shared" si="322"/>
        <v>20054018.527945649</v>
      </c>
      <c r="CM95" s="39">
        <f t="shared" si="323"/>
        <v>1.793411188391772</v>
      </c>
      <c r="CN95" s="36">
        <f t="shared" si="324"/>
        <v>17560058.624921776</v>
      </c>
      <c r="CO95" s="39">
        <f t="shared" si="325"/>
        <v>2.7931388171591736</v>
      </c>
      <c r="CP95" s="36">
        <f t="shared" si="326"/>
        <v>37614077.152867422</v>
      </c>
      <c r="CQ95" s="40">
        <f t="shared" si="327"/>
        <v>2.1532014341313448</v>
      </c>
      <c r="CR95" s="152"/>
      <c r="CS95" s="161" t="s">
        <v>91</v>
      </c>
      <c r="CT95" s="38">
        <f t="shared" si="328"/>
        <v>34778061.892727941</v>
      </c>
      <c r="CU95" s="36">
        <f t="shared" si="329"/>
        <v>37614077.152867422</v>
      </c>
      <c r="CV95" s="37">
        <f t="shared" si="330"/>
        <v>72392139.045595363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f>SUM(D76:D95)</f>
        <v>43649008.631311961</v>
      </c>
      <c r="E96" s="46">
        <f t="shared" si="267"/>
        <v>98.444101259920458</v>
      </c>
      <c r="F96" s="43">
        <f>SUM(F76:F95)</f>
        <v>18387410.796379112</v>
      </c>
      <c r="G96" s="46">
        <f t="shared" si="268"/>
        <v>157.29448576005674</v>
      </c>
      <c r="H96" s="43">
        <f>SUM(H76:H95)</f>
        <v>62036419.42769108</v>
      </c>
      <c r="I96" s="201">
        <f t="shared" si="270"/>
        <v>110.72262122160659</v>
      </c>
      <c r="J96" s="45">
        <f>SUM(J76:J95)</f>
        <v>30627019.207361173</v>
      </c>
      <c r="K96" s="46">
        <f t="shared" si="271"/>
        <v>21.653676707403307</v>
      </c>
      <c r="L96" s="43">
        <f>SUM(L76:L95)</f>
        <v>53854349.344241872</v>
      </c>
      <c r="M96" s="46">
        <f t="shared" si="272"/>
        <v>47.033873308089234</v>
      </c>
      <c r="N96" s="43">
        <f>SUM(N76:N95)</f>
        <v>84481368.551603049</v>
      </c>
      <c r="O96" s="47">
        <f t="shared" si="274"/>
        <v>33.008081078244558</v>
      </c>
      <c r="P96" s="122">
        <f>SUM(P76:P95)</f>
        <v>74276027.838673145</v>
      </c>
      <c r="Q96" s="128">
        <f>SUM(Q76:Q95)</f>
        <v>72241760.140620992</v>
      </c>
      <c r="R96" s="129">
        <f>SUM(R76:R95)</f>
        <v>146517787.97929415</v>
      </c>
      <c r="S96" s="32"/>
      <c r="T96" s="45">
        <f>SUM(T76:T95)</f>
        <v>41354782.72637257</v>
      </c>
      <c r="U96" s="46">
        <f t="shared" si="278"/>
        <v>64.09586877655768</v>
      </c>
      <c r="V96" s="43">
        <f>SUM(V76:V95)</f>
        <v>15964953.401025862</v>
      </c>
      <c r="W96" s="46">
        <f t="shared" si="279"/>
        <v>69.592267895163886</v>
      </c>
      <c r="X96" s="43">
        <f>SUM(X76:X95)</f>
        <v>57319736.127398454</v>
      </c>
      <c r="Y96" s="47">
        <f t="shared" si="281"/>
        <v>65.537555784811786</v>
      </c>
      <c r="Z96" s="244">
        <f>SUM(Z76:Z95)</f>
        <v>84856523.648755997</v>
      </c>
      <c r="AA96" s="201">
        <f t="shared" si="282"/>
        <v>23.162338353434748</v>
      </c>
      <c r="AB96" s="43">
        <f>SUM(AB76:AB95)</f>
        <v>49448828.967883669</v>
      </c>
      <c r="AC96" s="46">
        <f t="shared" si="283"/>
        <v>28.632989324699228</v>
      </c>
      <c r="AD96" s="43">
        <f>SUM(AD76:AD95)</f>
        <v>134305352.6166397</v>
      </c>
      <c r="AE96" s="47">
        <f t="shared" si="285"/>
        <v>24.914990512393498</v>
      </c>
      <c r="AF96" s="122">
        <f>SUM(AF76:AF95)</f>
        <v>126211306.37512857</v>
      </c>
      <c r="AG96" s="128">
        <f>SUM(AG76:AG95)</f>
        <v>65413782.368909523</v>
      </c>
      <c r="AH96" s="129">
        <f>SUM(AH76:AH95)</f>
        <v>191625088.74403811</v>
      </c>
      <c r="AI96" s="32"/>
      <c r="AJ96" s="42">
        <f>SUM(AJ76:AJ95)</f>
        <v>30645135.663563006</v>
      </c>
      <c r="AK96" s="46">
        <f t="shared" si="289"/>
        <v>160.40542514741324</v>
      </c>
      <c r="AL96" s="43">
        <f>SUM(AL76:AL95)</f>
        <v>14520103.822282188</v>
      </c>
      <c r="AM96" s="46">
        <f t="shared" si="290"/>
        <v>130.72577334079557</v>
      </c>
      <c r="AN96" s="43">
        <f>SUM(AN76:AN95)</f>
        <v>45165239.485845186</v>
      </c>
      <c r="AO96" s="47">
        <f t="shared" si="291"/>
        <v>149.49387657873893</v>
      </c>
      <c r="AP96" s="45">
        <f>SUM(AP76:AP95)</f>
        <v>17960160.116149925</v>
      </c>
      <c r="AQ96" s="39">
        <f t="shared" si="292"/>
        <v>27.538106229520899</v>
      </c>
      <c r="AR96" s="43">
        <f>SUM(AR76:AR95)</f>
        <v>16806240.814211909</v>
      </c>
      <c r="AS96" s="46">
        <f t="shared" si="293"/>
        <v>29.926708241411568</v>
      </c>
      <c r="AT96" s="43">
        <f>SUM(AT76:AT95)</f>
        <v>34766400.930361837</v>
      </c>
      <c r="AU96" s="47">
        <f t="shared" si="294"/>
        <v>28.643247897557316</v>
      </c>
      <c r="AV96" s="122">
        <f>SUM(AV76:AV95)</f>
        <v>48605295.779712923</v>
      </c>
      <c r="AW96" s="128">
        <f>SUM(AW76:AW95)</f>
        <v>31326344.636494096</v>
      </c>
      <c r="AX96" s="129">
        <f>SUM(AX76:AX95)</f>
        <v>79931640.416207001</v>
      </c>
      <c r="AY96" s="32"/>
      <c r="AZ96" s="42">
        <f>SUM(AZ76:AZ95)</f>
        <v>84948112.994926229</v>
      </c>
      <c r="BA96" s="46">
        <f>+AZ96/$AZ$112</f>
        <v>113.44450508871965</v>
      </c>
      <c r="BB96" s="43">
        <f>SUM(BB76:BB95)</f>
        <v>28277918.322099999</v>
      </c>
      <c r="BC96" s="46">
        <f t="shared" si="299"/>
        <v>118.04138742800741</v>
      </c>
      <c r="BD96" s="43">
        <f>SUM(BD76:BD95)</f>
        <v>113226031.3170262</v>
      </c>
      <c r="BE96" s="47">
        <f t="shared" si="300"/>
        <v>114.55869258790125</v>
      </c>
      <c r="BF96" s="45">
        <f>SUM(BF76:BF95)</f>
        <v>126792254.78498355</v>
      </c>
      <c r="BG96" s="46">
        <f t="shared" si="301"/>
        <v>30.286695793126324</v>
      </c>
      <c r="BH96" s="43">
        <f>SUM(BH76:BH95)</f>
        <v>110134324.19362003</v>
      </c>
      <c r="BI96" s="46">
        <f t="shared" si="302"/>
        <v>55.425935301440781</v>
      </c>
      <c r="BJ96" s="43">
        <f>SUM(BJ76:BJ95)</f>
        <v>236926578.97860354</v>
      </c>
      <c r="BK96" s="47">
        <f t="shared" si="303"/>
        <v>38.37827909632508</v>
      </c>
      <c r="BL96" s="122">
        <f>SUM(BL76:BL95)</f>
        <v>211740367.77990967</v>
      </c>
      <c r="BM96" s="128">
        <f>SUM(BM76:BM95)</f>
        <v>138412242.51572001</v>
      </c>
      <c r="BN96" s="129">
        <f>SUM(BN76:BN95)</f>
        <v>350152610.29562974</v>
      </c>
      <c r="BO96" s="32"/>
      <c r="BP96" s="42">
        <f>SUM(BP76:BP95)</f>
        <v>23672107.236177508</v>
      </c>
      <c r="BQ96" s="46">
        <f t="shared" si="307"/>
        <v>47.328028286680969</v>
      </c>
      <c r="BR96" s="43">
        <f>SUM(BR76:BR95)</f>
        <v>4556547.1919382233</v>
      </c>
      <c r="BS96" s="46">
        <f t="shared" si="308"/>
        <v>49.645865614214522</v>
      </c>
      <c r="BT96" s="43">
        <f>SUM(BT76:BT95)</f>
        <v>28228654.428115726</v>
      </c>
      <c r="BU96" s="47">
        <f t="shared" si="309"/>
        <v>47.687404431635883</v>
      </c>
      <c r="BV96" s="45">
        <f>SUM(BV76:BV95)</f>
        <v>31832546.836494558</v>
      </c>
      <c r="BW96" s="46">
        <f t="shared" si="310"/>
        <v>25.154126303037977</v>
      </c>
      <c r="BX96" s="43">
        <f>SUM(BX76:BX95)</f>
        <v>30320747.378289711</v>
      </c>
      <c r="BY96" s="46">
        <f t="shared" si="311"/>
        <v>35.003477609397265</v>
      </c>
      <c r="BZ96" s="43">
        <f>SUM(BZ76:BZ95)</f>
        <v>62153294.214784279</v>
      </c>
      <c r="CA96" s="47">
        <f t="shared" si="312"/>
        <v>29.156392517962846</v>
      </c>
      <c r="CB96" s="122">
        <f>SUM(CB76:CB95)</f>
        <v>55504654.072672069</v>
      </c>
      <c r="CC96" s="128">
        <f>SUM(CC76:CC95)</f>
        <v>34877294.570227928</v>
      </c>
      <c r="CD96" s="129">
        <f>SUM(CD76:CD95)</f>
        <v>90381948.642900005</v>
      </c>
      <c r="CE96" s="32"/>
      <c r="CF96" s="45">
        <f>SUM(CF76:CF95)</f>
        <v>224269147.25235131</v>
      </c>
      <c r="CG96" s="46">
        <f t="shared" si="317"/>
        <v>88.692400041554279</v>
      </c>
      <c r="CH96" s="46">
        <f>SUM(CH76:CH95)</f>
        <v>81706933.533725381</v>
      </c>
      <c r="CI96" s="46">
        <f t="shared" si="319"/>
        <v>103.59456362445178</v>
      </c>
      <c r="CJ96" s="43">
        <f t="shared" si="320"/>
        <v>305976080.78607666</v>
      </c>
      <c r="CK96" s="47">
        <f t="shared" si="321"/>
        <v>92.235487246052386</v>
      </c>
      <c r="CL96" s="45">
        <f>SUM(CL76:CL95)</f>
        <v>292068504.59374517</v>
      </c>
      <c r="CM96" s="46">
        <f t="shared" si="323"/>
        <v>26.119399619849393</v>
      </c>
      <c r="CN96" s="43">
        <f>SUM(CN76:CN95)</f>
        <v>260564490.6982471</v>
      </c>
      <c r="CO96" s="46">
        <f t="shared" si="325"/>
        <v>41.445920477149116</v>
      </c>
      <c r="CP96" s="43">
        <f>SUM(CP76:CP95)</f>
        <v>552632995.29199231</v>
      </c>
      <c r="CQ96" s="47">
        <f t="shared" si="327"/>
        <v>31.635234680224155</v>
      </c>
      <c r="CR96" s="153"/>
      <c r="CS96" s="161" t="s">
        <v>175</v>
      </c>
      <c r="CT96" s="45">
        <f t="shared" ref="CT96:CU96" si="337">SUM(CT76:CT95)</f>
        <v>305976080.78607655</v>
      </c>
      <c r="CU96" s="43">
        <f t="shared" si="337"/>
        <v>552632995.29199231</v>
      </c>
      <c r="CV96" s="44">
        <f>SUM(CV76:CV95)</f>
        <v>858609076.07806909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>
        <f>+D74+D96</f>
        <v>75711649.607688844</v>
      </c>
      <c r="E97" s="46">
        <f t="shared" si="267"/>
        <v>170.75680603632787</v>
      </c>
      <c r="F97" s="43">
        <f>+F74+F96</f>
        <v>24826547.698521368</v>
      </c>
      <c r="G97" s="46">
        <f t="shared" si="268"/>
        <v>212.37786530583386</v>
      </c>
      <c r="H97" s="43">
        <f>+H74+H96</f>
        <v>100538197.30621022</v>
      </c>
      <c r="I97" s="201">
        <f t="shared" si="270"/>
        <v>179.44060668449472</v>
      </c>
      <c r="J97" s="45">
        <f>+J74+J96</f>
        <v>45621868.755383171</v>
      </c>
      <c r="K97" s="46">
        <f t="shared" si="271"/>
        <v>32.255218509126578</v>
      </c>
      <c r="L97" s="43">
        <f>+L74+L96</f>
        <v>70140908.285637781</v>
      </c>
      <c r="M97" s="46">
        <f t="shared" si="272"/>
        <v>61.257793180890488</v>
      </c>
      <c r="N97" s="43">
        <f>+N74+N96</f>
        <v>115762777.04102096</v>
      </c>
      <c r="O97" s="47">
        <f t="shared" si="274"/>
        <v>45.230175551414654</v>
      </c>
      <c r="P97" s="122">
        <f>+P74+P96</f>
        <v>121333518.36307202</v>
      </c>
      <c r="Q97" s="128">
        <f>+Q74+Q96</f>
        <v>94967455.984159157</v>
      </c>
      <c r="R97" s="129">
        <f>+R74+R96</f>
        <v>216300974.34723121</v>
      </c>
      <c r="S97" s="32"/>
      <c r="T97" s="45">
        <f>+T74+T96</f>
        <v>78504383.309405208</v>
      </c>
      <c r="U97" s="46">
        <f t="shared" si="278"/>
        <v>121.67411649282738</v>
      </c>
      <c r="V97" s="43">
        <f>+V74+V96</f>
        <v>23301369.468747798</v>
      </c>
      <c r="W97" s="46">
        <f t="shared" si="279"/>
        <v>101.57218161933942</v>
      </c>
      <c r="X97" s="43">
        <f>+X74+X96</f>
        <v>101805752.77815303</v>
      </c>
      <c r="Y97" s="47">
        <f t="shared" si="281"/>
        <v>116.40144656429676</v>
      </c>
      <c r="Z97" s="244">
        <f>+Z74+Z96</f>
        <v>110039151.09115784</v>
      </c>
      <c r="AA97" s="201">
        <f t="shared" si="282"/>
        <v>30.036159155519346</v>
      </c>
      <c r="AB97" s="43">
        <f>+AB74+AB96</f>
        <v>62108034.205765575</v>
      </c>
      <c r="AC97" s="46">
        <f t="shared" si="283"/>
        <v>35.963211212681024</v>
      </c>
      <c r="AD97" s="43">
        <f>+AD74+AD96</f>
        <v>172147185.29692346</v>
      </c>
      <c r="AE97" s="47">
        <f t="shared" si="285"/>
        <v>31.935030174491381</v>
      </c>
      <c r="AF97" s="122">
        <f>+AF74+AF96</f>
        <v>188543534.40056303</v>
      </c>
      <c r="AG97" s="128">
        <f>+AG74+AG96</f>
        <v>85409403.67451337</v>
      </c>
      <c r="AH97" s="129">
        <f>+AH74+AH96</f>
        <v>273952938.0750764</v>
      </c>
      <c r="AI97" s="32"/>
      <c r="AJ97" s="42">
        <f>+AJ74+AJ96</f>
        <v>48609356.228811219</v>
      </c>
      <c r="AK97" s="46">
        <f t="shared" si="289"/>
        <v>254.43530541440487</v>
      </c>
      <c r="AL97" s="43">
        <f>+AL74+AL96</f>
        <v>22873268.701893255</v>
      </c>
      <c r="AM97" s="46">
        <f t="shared" si="290"/>
        <v>205.93005232498678</v>
      </c>
      <c r="AN97" s="43">
        <f>+AN74+AN96</f>
        <v>71482624.930704474</v>
      </c>
      <c r="AO97" s="47">
        <f t="shared" si="291"/>
        <v>236.60263580057153</v>
      </c>
      <c r="AP97" s="45">
        <f>+AP74+AP96</f>
        <v>20133695.224894762</v>
      </c>
      <c r="AQ97" s="39">
        <f t="shared" si="292"/>
        <v>30.870762527188674</v>
      </c>
      <c r="AR97" s="43">
        <f>+AR74+AR96</f>
        <v>22544156.608092822</v>
      </c>
      <c r="AS97" s="46">
        <f t="shared" si="293"/>
        <v>40.144158638293426</v>
      </c>
      <c r="AT97" s="43">
        <f>+AT74+AT96</f>
        <v>42677851.832987592</v>
      </c>
      <c r="AU97" s="47">
        <f t="shared" si="294"/>
        <v>35.161312562552958</v>
      </c>
      <c r="AV97" s="122">
        <f>+AV74+AV96</f>
        <v>68743051.453705966</v>
      </c>
      <c r="AW97" s="128">
        <f>+AW74+AW96</f>
        <v>45417425.309986077</v>
      </c>
      <c r="AX97" s="129">
        <f>+AX74+AX96</f>
        <v>114160476.76369204</v>
      </c>
      <c r="AY97" s="32"/>
      <c r="AZ97" s="42">
        <f>+AZ74+AZ96</f>
        <v>139478562.9586508</v>
      </c>
      <c r="BA97" s="46">
        <f t="shared" si="298"/>
        <v>186.26754600511308</v>
      </c>
      <c r="BB97" s="43">
        <f>+BB74+BB96</f>
        <v>46421805.676417649</v>
      </c>
      <c r="BC97" s="46">
        <f t="shared" si="299"/>
        <v>193.77997653650311</v>
      </c>
      <c r="BD97" s="43">
        <f>+BD74+BD96</f>
        <v>185900368.63506842</v>
      </c>
      <c r="BE97" s="47">
        <f t="shared" si="300"/>
        <v>188.08840100394733</v>
      </c>
      <c r="BF97" s="45">
        <f>+BF74+BF96</f>
        <v>164726657.9191559</v>
      </c>
      <c r="BG97" s="46">
        <f t="shared" si="301"/>
        <v>39.348035776131063</v>
      </c>
      <c r="BH97" s="43">
        <f>+BH74+BH96</f>
        <v>143104833.0602912</v>
      </c>
      <c r="BI97" s="46">
        <f t="shared" si="302"/>
        <v>72.018594353736091</v>
      </c>
      <c r="BJ97" s="43">
        <f>+BJ74+BJ96</f>
        <v>307831490.97944707</v>
      </c>
      <c r="BK97" s="47">
        <f t="shared" si="303"/>
        <v>49.863729626189397</v>
      </c>
      <c r="BL97" s="122">
        <f>+BL74+BL96</f>
        <v>304205220.87780654</v>
      </c>
      <c r="BM97" s="128">
        <f>+BM74+BM96</f>
        <v>189526638.73670885</v>
      </c>
      <c r="BN97" s="129">
        <f>+BN74+BN96</f>
        <v>493731859.61451548</v>
      </c>
      <c r="BO97" s="32"/>
      <c r="BP97" s="42">
        <f>+BP74+BP96</f>
        <v>42957803.526177511</v>
      </c>
      <c r="BQ97" s="46">
        <f t="shared" si="307"/>
        <v>85.88623396034059</v>
      </c>
      <c r="BR97" s="43">
        <f>+BR74+BR96</f>
        <v>6503326.7319382234</v>
      </c>
      <c r="BS97" s="46">
        <f t="shared" si="308"/>
        <v>70.857004520959933</v>
      </c>
      <c r="BT97" s="43">
        <f>+BT74+BT96</f>
        <v>49461130.258115724</v>
      </c>
      <c r="BU97" s="47">
        <f t="shared" si="309"/>
        <v>83.555981326384099</v>
      </c>
      <c r="BV97" s="45">
        <f>+BV74+BV96</f>
        <v>34448155.286494561</v>
      </c>
      <c r="BW97" s="46">
        <f t="shared" si="310"/>
        <v>27.220984027257654</v>
      </c>
      <c r="BX97" s="43">
        <f>+BX74+BX96</f>
        <v>36444662.248289712</v>
      </c>
      <c r="BY97" s="46">
        <f t="shared" si="311"/>
        <v>42.073168681306171</v>
      </c>
      <c r="BZ97" s="43">
        <f>+BZ74+BZ96</f>
        <v>70892817.534784287</v>
      </c>
      <c r="CA97" s="47">
        <f t="shared" si="312"/>
        <v>33.256142588445812</v>
      </c>
      <c r="CB97" s="122">
        <f>+CB74+CB96</f>
        <v>77405958.812672079</v>
      </c>
      <c r="CC97" s="128">
        <f>+CC74+CC96</f>
        <v>42947988.980227932</v>
      </c>
      <c r="CD97" s="129">
        <f>+CD74+CD96</f>
        <v>120353947.79290001</v>
      </c>
      <c r="CE97" s="32"/>
      <c r="CF97" s="45">
        <f>+CF74+CF96</f>
        <v>385261755.63073361</v>
      </c>
      <c r="CG97" s="46">
        <f t="shared" si="317"/>
        <v>152.36063528909816</v>
      </c>
      <c r="CH97" s="46">
        <f>+CH74+CH96</f>
        <v>123926318.27751829</v>
      </c>
      <c r="CI97" s="46">
        <f t="shared" si="319"/>
        <v>157.12366513235224</v>
      </c>
      <c r="CJ97" s="43">
        <f t="shared" si="320"/>
        <v>509188073.90825188</v>
      </c>
      <c r="CK97" s="47">
        <f t="shared" si="321"/>
        <v>153.49307689721766</v>
      </c>
      <c r="CL97" s="45">
        <f>+CL74+CL96</f>
        <v>374969528.2770862</v>
      </c>
      <c r="CM97" s="46">
        <f t="shared" si="323"/>
        <v>33.533156777580793</v>
      </c>
      <c r="CN97" s="43">
        <f>+CN74+CN96</f>
        <v>334342594.408077</v>
      </c>
      <c r="CO97" s="46">
        <f t="shared" si="325"/>
        <v>53.181216453658941</v>
      </c>
      <c r="CP97" s="43">
        <f>+CP74+CP96</f>
        <v>709312122.68516326</v>
      </c>
      <c r="CQ97" s="47">
        <f t="shared" si="327"/>
        <v>40.604262962650203</v>
      </c>
      <c r="CR97" s="153"/>
      <c r="CS97" s="160" t="s">
        <v>176</v>
      </c>
      <c r="CT97" s="45">
        <f>+CT74+CT96</f>
        <v>509188073.90825176</v>
      </c>
      <c r="CU97" s="43">
        <f t="shared" ref="CU97:CV97" si="338">+CU74+CU96</f>
        <v>709312122.68516326</v>
      </c>
      <c r="CV97" s="44">
        <f t="shared" si="338"/>
        <v>1218500196.5934153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202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3"/>
      <c r="AA98" s="202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>
        <f>+'JUL-SEP 2024'!D99+'OCT-DEC 2024'!D99+'JAN-MAR 2025'!D99+'APR-JUN 2025'!D99</f>
        <v>2332327.259302292</v>
      </c>
      <c r="E99" s="39">
        <f>+D99/$D$112</f>
        <v>5.2602308296486591</v>
      </c>
      <c r="F99" s="36">
        <f>+'JUL-SEP 2024'!F99+'OCT-DEC 2024'!F99+'JAN-MAR 2025'!F99+'APR-JUN 2025'!F99</f>
        <v>257716.1675361353</v>
      </c>
      <c r="G99" s="39">
        <f>+F99/$F$112</f>
        <v>2.2046242667636342</v>
      </c>
      <c r="H99" s="36">
        <f t="shared" ref="H99:H101" si="339">+D99+F99</f>
        <v>2590043.4268384273</v>
      </c>
      <c r="I99" s="202">
        <f>+H99/$H$112</f>
        <v>4.6227103360084527</v>
      </c>
      <c r="J99" s="38">
        <f>+'JUL-SEP 2024'!J99+'OCT-DEC 2024'!J99+'JAN-MAR 2025'!J99+'APR-JUN 2025'!J99</f>
        <v>321767.52584824699</v>
      </c>
      <c r="K99" s="39">
        <f>+J99/$J$112</f>
        <v>0.2274935713621245</v>
      </c>
      <c r="L99" s="36">
        <f>+'JUL-SEP 2024'!L99+'OCT-DEC 2024'!L99+'JAN-MAR 2025'!L99+'APR-JUN 2025'!L99</f>
        <v>539851.55731332628</v>
      </c>
      <c r="M99" s="39">
        <f>+L99/$L$112</f>
        <v>0.4714811349691761</v>
      </c>
      <c r="N99" s="36">
        <f t="shared" ref="N99:N101" si="340">+J99+L99</f>
        <v>861619.08316157327</v>
      </c>
      <c r="O99" s="40">
        <f>+N99/$N$112</f>
        <v>0.33664692041758226</v>
      </c>
      <c r="P99" s="116">
        <f t="shared" ref="P99:P101" si="341">+D99+J99</f>
        <v>2654094.7851505391</v>
      </c>
      <c r="Q99" s="117">
        <f t="shared" ref="Q99:Q101" si="342">+F99+L99</f>
        <v>797567.72484946158</v>
      </c>
      <c r="R99" s="118">
        <f t="shared" ref="R99:R101" si="343">+P99+Q99</f>
        <v>3451662.5100000007</v>
      </c>
      <c r="S99" s="32"/>
      <c r="T99" s="38">
        <f>+'JUL-SEP 2024'!T99+'OCT-DEC 2024'!T99+'JAN-MAR 2025'!T99+'APR-JUN 2025'!T99</f>
        <v>4231216.6100000013</v>
      </c>
      <c r="U99" s="39">
        <f>+T99/$T$112</f>
        <v>6.5579719374707475</v>
      </c>
      <c r="V99" s="36">
        <f>+'JUL-SEP 2024'!V99+'OCT-DEC 2024'!V99+'JAN-MAR 2025'!V99+'APR-JUN 2025'!V99</f>
        <v>574872.55999999994</v>
      </c>
      <c r="W99" s="39">
        <f>+V99/$V$112</f>
        <v>2.5059067944744489</v>
      </c>
      <c r="X99" s="36">
        <f t="shared" ref="X99:X101" si="344">+T99+V99</f>
        <v>4806089.1700000009</v>
      </c>
      <c r="Y99" s="40">
        <f>+X99/$X$112</f>
        <v>5.4951288747314528</v>
      </c>
      <c r="Z99" s="243">
        <f>+'OCT-DEC 2024'!Z99+'JUL-SEP 2024'!Z99+'JAN-MAR 2025'!Z99+'APR-JUN 2025'!Z99</f>
        <v>31936641.217000004</v>
      </c>
      <c r="AA99" s="202">
        <f>+Z99/$Z$112</f>
        <v>8.7173885746526061</v>
      </c>
      <c r="AB99" s="36">
        <f>+'OCT-DEC 2024'!AB99+'JUL-SEP 2024'!AB99+'JAN-MAR 2025'!AB99+'APR-JUN 2025'!AB99</f>
        <v>2689516.27</v>
      </c>
      <c r="AC99" s="39">
        <f>+AB99/$AB$112</f>
        <v>1.557345082884189</v>
      </c>
      <c r="AD99" s="36">
        <f t="shared" ref="AD99:AD101" si="345">+Z99+AB99</f>
        <v>34626157.487000003</v>
      </c>
      <c r="AE99" s="40">
        <f>+AD99/$AD$112</f>
        <v>6.423499648087466</v>
      </c>
      <c r="AF99" s="116">
        <f t="shared" ref="AF99:AF101" si="346">+T99+Z99</f>
        <v>36167857.827000007</v>
      </c>
      <c r="AG99" s="117">
        <f t="shared" ref="AG99:AG101" si="347">+V99+AB99</f>
        <v>3264388.83</v>
      </c>
      <c r="AH99" s="118">
        <f t="shared" ref="AH99:AH101" si="348">+AF99+AG99</f>
        <v>39432246.657000005</v>
      </c>
      <c r="AI99" s="32"/>
      <c r="AJ99" s="35">
        <f>+'OCT-DEC 2024'!AJ99+'JUL-SEP 2024'!AJ99+'JAN-MAR 2025'!AJ99+'APR-JUN 2025'!AJ99</f>
        <v>0</v>
      </c>
      <c r="AK99" s="39">
        <f>+AJ99/$AJ$112</f>
        <v>0</v>
      </c>
      <c r="AL99" s="36">
        <f>+'OCT-DEC 2024'!AL99+'JUL-SEP 2024'!AL99+'JAN-MAR 2025'!AL99+'APR-JUN 2025'!AL99</f>
        <v>0</v>
      </c>
      <c r="AM99" s="39">
        <f>+AL99/$AL$112</f>
        <v>0</v>
      </c>
      <c r="AN99" s="36">
        <f>+AJ99+AL99</f>
        <v>0</v>
      </c>
      <c r="AO99" s="40">
        <f>+AN99/$AN$112</f>
        <v>0</v>
      </c>
      <c r="AP99" s="36">
        <f>+'OCT-DEC 2024'!AP99+'JUL-SEP 2024'!AP99+'JAN-MAR 2025'!AP99+'APR-JUN 2025'!AP99</f>
        <v>0</v>
      </c>
      <c r="AQ99" s="36">
        <f>+AP99/$AP$112</f>
        <v>0</v>
      </c>
      <c r="AR99" s="36">
        <f>+'OCT-DEC 2024'!AR99+'JUL-SEP 2024'!AR99+'JAN-MAR 2025'!AR99+'APR-JUN 2025'!AR99</f>
        <v>0</v>
      </c>
      <c r="AS99" s="39">
        <f>+AR99/$AR$112</f>
        <v>0</v>
      </c>
      <c r="AT99" s="36">
        <f>+AP99+AR99</f>
        <v>0</v>
      </c>
      <c r="AU99" s="40">
        <f>+AT99/$AT$112</f>
        <v>0</v>
      </c>
      <c r="AV99" s="116">
        <f t="shared" ref="AV99:AV101" si="349">+AJ99+AP99</f>
        <v>0</v>
      </c>
      <c r="AW99" s="117">
        <f t="shared" ref="AW99:AW101" si="350">+AL99+AR99</f>
        <v>0</v>
      </c>
      <c r="AX99" s="118">
        <f t="shared" ref="AX99:AX101" si="351">+AV99+AW99</f>
        <v>0</v>
      </c>
      <c r="AY99" s="32"/>
      <c r="AZ99" s="35">
        <f>+'OCT-DEC 2024'!AZ99+'JUL-SEP 2024'!AZ99+'JAN-MAR 2025'!AZ99+'APR-JUN 2025'!AZ99</f>
        <v>472779.9495375636</v>
      </c>
      <c r="BA99" s="39">
        <f>+AZ99/$AZ$112</f>
        <v>0.63137703122801814</v>
      </c>
      <c r="BB99" s="36">
        <f>+'OCT-DEC 2024'!BB99+'JUL-SEP 2024'!BB99+'JAN-MAR 2025'!BB99+'APR-JUN 2025'!BB99</f>
        <v>170928.61046243634</v>
      </c>
      <c r="BC99" s="39">
        <f>+BB99/$BB$112</f>
        <v>0.71351257544155156</v>
      </c>
      <c r="BD99" s="36">
        <f>+AZ99+BB99</f>
        <v>643708.55999999994</v>
      </c>
      <c r="BE99" s="40">
        <f t="shared" ref="BE99:BE103" si="352">+BD99/$BD$112</f>
        <v>0.65128495791543017</v>
      </c>
      <c r="BF99" s="38">
        <f>+'OCT-DEC 2024'!BF99+'JUL-SEP 2024'!BF99+'JAN-MAR 2025'!BF99+'APR-JUN 2025'!BF99</f>
        <v>3853675.9628337706</v>
      </c>
      <c r="BG99" s="39">
        <f t="shared" ref="BG99:BG103" si="353">+BF99/$BF$112</f>
        <v>0.92052240706308952</v>
      </c>
      <c r="BH99" s="36">
        <f>+'OCT-DEC 2024'!BH99+'JUL-SEP 2024'!BH99+'JAN-MAR 2025'!BH99+'APR-JUN 2025'!BH99</f>
        <v>1808343.9971662299</v>
      </c>
      <c r="BI99" s="39">
        <f t="shared" ref="BI99:BI103" si="354">+BH99/$BH$112</f>
        <v>0.91006285391535047</v>
      </c>
      <c r="BJ99" s="36">
        <f>+BF99+BH99</f>
        <v>5662019.9600000009</v>
      </c>
      <c r="BK99" s="40">
        <f t="shared" ref="BK99:BK103" si="355">+BJ99/$BJ$112</f>
        <v>0.91715578391678576</v>
      </c>
      <c r="BL99" s="116">
        <f t="shared" ref="BL99:BL101" si="356">+AZ99+BF99</f>
        <v>4326455.9123713337</v>
      </c>
      <c r="BM99" s="117">
        <f t="shared" ref="BM99:BM101" si="357">+BB99+BH99</f>
        <v>1979272.6076286663</v>
      </c>
      <c r="BN99" s="118">
        <f t="shared" ref="BN99:BN101" si="358">+BL99+BM99</f>
        <v>6305728.5199999996</v>
      </c>
      <c r="BO99" s="32"/>
      <c r="BP99" s="35">
        <f>+'OCT-DEC 2024'!BP99+'JUL-SEP 2024'!BP99+'JAN-MAR 2025'!BP99+'APR-JUN 2025'!BP99</f>
        <v>0</v>
      </c>
      <c r="BQ99" s="39">
        <f t="shared" ref="BQ99:BQ103" si="359">+BP99/$BP$112</f>
        <v>0</v>
      </c>
      <c r="BR99" s="36">
        <f>+'OCT-DEC 2024'!BR99+'JUL-SEP 2024'!BR99+'JAN-MAR 2025'!BR99+'APR-JUN 2025'!BR99</f>
        <v>0</v>
      </c>
      <c r="BS99" s="39">
        <f t="shared" ref="BS99:BS103" si="360">+BR99/$BR$112</f>
        <v>0</v>
      </c>
      <c r="BT99" s="36">
        <f>+BP99+BR99</f>
        <v>0</v>
      </c>
      <c r="BU99" s="40">
        <f t="shared" ref="BU99:BU103" si="361">+BT99/$BT$112</f>
        <v>0</v>
      </c>
      <c r="BV99" s="38">
        <f>+'OCT-DEC 2024'!BV99+'JUL-SEP 2024'!BV99+'JAN-MAR 2025'!BV99+'APR-JUN 2025'!BV99</f>
        <v>0</v>
      </c>
      <c r="BW99" s="36">
        <f>+BV99/$BV$112</f>
        <v>0</v>
      </c>
      <c r="BX99" s="36">
        <f>+'OCT-DEC 2024'!BX99+'JUL-SEP 2024'!BX99+'JAN-MAR 2025'!BX99+'APR-JUN 2025'!BX99</f>
        <v>0</v>
      </c>
      <c r="BY99" s="36">
        <f>+BX99/$BX$112</f>
        <v>0</v>
      </c>
      <c r="BZ99" s="36">
        <f>+BV99+BX99</f>
        <v>0</v>
      </c>
      <c r="CA99" s="40">
        <f t="shared" si="312"/>
        <v>0</v>
      </c>
      <c r="CB99" s="116">
        <f t="shared" ref="CB99:CB101" si="362">+BP99+BV99</f>
        <v>0</v>
      </c>
      <c r="CC99" s="117">
        <f t="shared" ref="CC99:CC101" si="363">+BR99+BX99</f>
        <v>0</v>
      </c>
      <c r="CD99" s="118">
        <f t="shared" ref="CD99:CD101" si="364">+CB99+CC99</f>
        <v>0</v>
      </c>
      <c r="CE99" s="32"/>
      <c r="CF99" s="38">
        <f t="shared" ref="CF99:CF101" si="365">+D99+T99+AJ99+AZ99+BP99</f>
        <v>7036323.8188398574</v>
      </c>
      <c r="CG99" s="39">
        <f>+CF99/$CF$112</f>
        <v>2.7826763271197952</v>
      </c>
      <c r="CH99" s="36">
        <f t="shared" ref="CH99:CH101" si="366">+F99+V99+AL99+BB99+BR99</f>
        <v>1003517.3379985716</v>
      </c>
      <c r="CI99" s="39">
        <f>+CH99/$CH$112</f>
        <v>1.2723392767716999</v>
      </c>
      <c r="CJ99" s="36">
        <f t="shared" ref="CJ99:CJ101" si="367">+CF99+CH99</f>
        <v>8039841.1568384292</v>
      </c>
      <c r="CK99" s="40">
        <f>+CJ99/$CJ$112</f>
        <v>2.4235837800678257</v>
      </c>
      <c r="CL99" s="38">
        <f t="shared" ref="CL99:CL101" si="368">+J99+Z99+AP99+BF99+BV99</f>
        <v>36112084.705682024</v>
      </c>
      <c r="CM99" s="39">
        <f>+CL99/$CL$112</f>
        <v>3.2294682812361</v>
      </c>
      <c r="CN99" s="36">
        <f t="shared" ref="CN99:CN101" si="369">+L99+AB99+AR99+BH99+BX99</f>
        <v>5037711.8244795557</v>
      </c>
      <c r="CO99" s="39">
        <f>+CN99/$CN$112</f>
        <v>0.80130873974677808</v>
      </c>
      <c r="CP99" s="36">
        <f t="shared" ref="CP99:CP101" si="370">+CL99+CN99</f>
        <v>41149796.530161582</v>
      </c>
      <c r="CQ99" s="40">
        <f>+CP99/$CP$112</f>
        <v>2.355602147112692</v>
      </c>
      <c r="CR99" s="152"/>
      <c r="CS99" s="163" t="s">
        <v>54</v>
      </c>
      <c r="CT99" s="38">
        <f t="shared" ref="CT99:CT101" si="371">+CJ99</f>
        <v>8039841.1568384292</v>
      </c>
      <c r="CU99" s="36">
        <f t="shared" ref="CU99:CU101" si="372">+CP99</f>
        <v>41149796.530161582</v>
      </c>
      <c r="CV99" s="37">
        <f t="shared" ref="CV99:CV101" si="373">+CT99+CU99</f>
        <v>49189637.687000014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f>+D100/$D$112</f>
        <v>0</v>
      </c>
      <c r="F100" s="36">
        <v>0</v>
      </c>
      <c r="G100" s="39">
        <f>+F100/$F$112</f>
        <v>0</v>
      </c>
      <c r="H100" s="36">
        <f t="shared" si="339"/>
        <v>0</v>
      </c>
      <c r="I100" s="202">
        <f>+H100/$H$112</f>
        <v>0</v>
      </c>
      <c r="J100" s="38">
        <v>0</v>
      </c>
      <c r="K100" s="39">
        <f>+J100/$J$112</f>
        <v>0</v>
      </c>
      <c r="L100" s="36">
        <v>0</v>
      </c>
      <c r="M100" s="39">
        <f>+L100/$L$112</f>
        <v>0</v>
      </c>
      <c r="N100" s="36">
        <f t="shared" si="340"/>
        <v>0</v>
      </c>
      <c r="O100" s="40">
        <f>+N100/$N$112</f>
        <v>0</v>
      </c>
      <c r="P100" s="116">
        <f t="shared" si="341"/>
        <v>0</v>
      </c>
      <c r="Q100" s="117">
        <f t="shared" si="342"/>
        <v>0</v>
      </c>
      <c r="R100" s="118">
        <f t="shared" si="343"/>
        <v>0</v>
      </c>
      <c r="S100" s="32"/>
      <c r="T100" s="38">
        <f>+'JUL-SEP 2024'!T100+'OCT-DEC 2024'!T100+'JAN-MAR 2025'!T100+'APR-JUN 2025'!T100</f>
        <v>0</v>
      </c>
      <c r="U100" s="39">
        <f>+T100/$T$112</f>
        <v>0</v>
      </c>
      <c r="V100" s="36">
        <f>+'JUL-SEP 2024'!V100+'OCT-DEC 2024'!V100+'JAN-MAR 2025'!V100+'APR-JUN 2025'!V100</f>
        <v>0</v>
      </c>
      <c r="W100" s="39">
        <f>+V100/$V$112</f>
        <v>0</v>
      </c>
      <c r="X100" s="36">
        <f t="shared" si="344"/>
        <v>0</v>
      </c>
      <c r="Y100" s="40">
        <f>+X100/$X$112</f>
        <v>0</v>
      </c>
      <c r="Z100" s="243">
        <f>+'OCT-DEC 2024'!Z100+'JUL-SEP 2024'!Z100+'JAN-MAR 2025'!Z100+'APR-JUN 2025'!Z100</f>
        <v>0</v>
      </c>
      <c r="AA100" s="202">
        <f>+Z100/$Z$112</f>
        <v>0</v>
      </c>
      <c r="AB100" s="36">
        <f>+'OCT-DEC 2024'!AB100+'JUL-SEP 2024'!AB100+'JAN-MAR 2025'!AB100+'APR-JUN 2025'!AB100</f>
        <v>0</v>
      </c>
      <c r="AC100" s="39">
        <f>+AB100/$AB$112</f>
        <v>0</v>
      </c>
      <c r="AD100" s="36">
        <f t="shared" si="345"/>
        <v>0</v>
      </c>
      <c r="AE100" s="40">
        <f>+AD100/$AD$112</f>
        <v>0</v>
      </c>
      <c r="AF100" s="116">
        <f t="shared" si="346"/>
        <v>0</v>
      </c>
      <c r="AG100" s="117">
        <f t="shared" si="347"/>
        <v>0</v>
      </c>
      <c r="AH100" s="118">
        <f t="shared" si="348"/>
        <v>0</v>
      </c>
      <c r="AI100" s="32"/>
      <c r="AJ100" s="35">
        <f>+'OCT-DEC 2024'!AJ100+'JUL-SEP 2024'!AJ100+'JAN-MAR 2025'!AJ100+'APR-JUN 2025'!AJ100</f>
        <v>0</v>
      </c>
      <c r="AK100" s="39">
        <f>+AJ100/$AJ$112</f>
        <v>0</v>
      </c>
      <c r="AL100" s="36">
        <f>+'OCT-DEC 2024'!AL100+'JUL-SEP 2024'!AL100+'JAN-MAR 2025'!AL100+'APR-JUN 2025'!AL100</f>
        <v>0</v>
      </c>
      <c r="AM100" s="39">
        <f>+AL100/$AL$112</f>
        <v>0</v>
      </c>
      <c r="AN100" s="36">
        <f t="shared" ref="AN100:AN101" si="374">+AJ100+AL100</f>
        <v>0</v>
      </c>
      <c r="AO100" s="40">
        <f>+AN100/$AN$112</f>
        <v>0</v>
      </c>
      <c r="AP100" s="36">
        <f>+'OCT-DEC 2024'!AP100+'JUL-SEP 2024'!AP100+'JAN-MAR 2025'!AP100+'APR-JUN 2025'!AP100</f>
        <v>0</v>
      </c>
      <c r="AQ100" s="36">
        <f>+AP100/$AP$112</f>
        <v>0</v>
      </c>
      <c r="AR100" s="36">
        <f>+'OCT-DEC 2024'!AR100+'JUL-SEP 2024'!AR100+'JAN-MAR 2025'!AR100+'APR-JUN 2025'!AR100</f>
        <v>0</v>
      </c>
      <c r="AS100" s="39">
        <f>+AR100/$AR$112</f>
        <v>0</v>
      </c>
      <c r="AT100" s="36">
        <f t="shared" ref="AT100:AT101" si="375">+AP100+AR100</f>
        <v>0</v>
      </c>
      <c r="AU100" s="40">
        <f>+AT100/$AT$112</f>
        <v>0</v>
      </c>
      <c r="AV100" s="116">
        <f t="shared" si="349"/>
        <v>0</v>
      </c>
      <c r="AW100" s="117">
        <f t="shared" si="350"/>
        <v>0</v>
      </c>
      <c r="AX100" s="118">
        <f t="shared" si="351"/>
        <v>0</v>
      </c>
      <c r="AY100" s="32"/>
      <c r="AZ100" s="35">
        <v>0</v>
      </c>
      <c r="BA100" s="39">
        <f>+AZ100/$AZ$112</f>
        <v>0</v>
      </c>
      <c r="BB100" s="36">
        <v>0</v>
      </c>
      <c r="BC100" s="39">
        <f>+BB100/$BB$112</f>
        <v>0</v>
      </c>
      <c r="BD100" s="36">
        <f t="shared" ref="BD100:BD101" si="376">+AZ100+BB100</f>
        <v>0</v>
      </c>
      <c r="BE100" s="40">
        <f t="shared" si="352"/>
        <v>0</v>
      </c>
      <c r="BF100" s="38">
        <v>0</v>
      </c>
      <c r="BG100" s="39">
        <f t="shared" si="353"/>
        <v>0</v>
      </c>
      <c r="BH100" s="36">
        <v>0</v>
      </c>
      <c r="BI100" s="39">
        <f t="shared" si="354"/>
        <v>0</v>
      </c>
      <c r="BJ100" s="36">
        <f t="shared" ref="BJ100:BJ101" si="377">+BF100+BH100</f>
        <v>0</v>
      </c>
      <c r="BK100" s="40">
        <f t="shared" si="355"/>
        <v>0</v>
      </c>
      <c r="BL100" s="116">
        <f t="shared" si="356"/>
        <v>0</v>
      </c>
      <c r="BM100" s="117">
        <f t="shared" si="357"/>
        <v>0</v>
      </c>
      <c r="BN100" s="118">
        <f t="shared" si="358"/>
        <v>0</v>
      </c>
      <c r="BO100" s="32"/>
      <c r="BP100" s="35">
        <f>+'OCT-DEC 2024'!BP100+'JUL-SEP 2024'!BP100+'JAN-MAR 2025'!BP100+'APR-JUN 2025'!BP100</f>
        <v>0</v>
      </c>
      <c r="BQ100" s="39">
        <f t="shared" si="359"/>
        <v>0</v>
      </c>
      <c r="BR100" s="36">
        <f>+'OCT-DEC 2024'!BR100+'JUL-SEP 2024'!BR100+'JAN-MAR 2025'!BR100+'APR-JUN 2025'!BR100</f>
        <v>0</v>
      </c>
      <c r="BS100" s="39">
        <f t="shared" si="360"/>
        <v>0</v>
      </c>
      <c r="BT100" s="36">
        <f t="shared" ref="BT100:BT101" si="378">+BP100+BR100</f>
        <v>0</v>
      </c>
      <c r="BU100" s="40">
        <f t="shared" si="361"/>
        <v>0</v>
      </c>
      <c r="BV100" s="38">
        <f>+'OCT-DEC 2024'!BV100+'JUL-SEP 2024'!BV100+'JAN-MAR 2025'!BV100+'APR-JUN 2025'!BV100</f>
        <v>0</v>
      </c>
      <c r="BW100" s="36">
        <f>+BV100/$BV$112</f>
        <v>0</v>
      </c>
      <c r="BX100" s="36">
        <f>+'OCT-DEC 2024'!BX100+'JUL-SEP 2024'!BX100+'JAN-MAR 2025'!BX100+'APR-JUN 2025'!BX100</f>
        <v>0</v>
      </c>
      <c r="BY100" s="36">
        <f>+BX100/$BX$112</f>
        <v>0</v>
      </c>
      <c r="BZ100" s="36">
        <f t="shared" ref="BZ100:BZ101" si="379">+BV100+BX100</f>
        <v>0</v>
      </c>
      <c r="CA100" s="40">
        <f t="shared" si="312"/>
        <v>0</v>
      </c>
      <c r="CB100" s="116">
        <f t="shared" si="362"/>
        <v>0</v>
      </c>
      <c r="CC100" s="117">
        <f t="shared" si="363"/>
        <v>0</v>
      </c>
      <c r="CD100" s="118">
        <f t="shared" si="364"/>
        <v>0</v>
      </c>
      <c r="CE100" s="32"/>
      <c r="CF100" s="38">
        <f t="shared" si="365"/>
        <v>0</v>
      </c>
      <c r="CG100" s="39">
        <f>+CF100/$CF$112</f>
        <v>0</v>
      </c>
      <c r="CH100" s="36">
        <f t="shared" si="366"/>
        <v>0</v>
      </c>
      <c r="CI100" s="39">
        <f>+CH100/$CH$112</f>
        <v>0</v>
      </c>
      <c r="CJ100" s="36">
        <f t="shared" si="367"/>
        <v>0</v>
      </c>
      <c r="CK100" s="40">
        <f>+CJ100/$CJ$112</f>
        <v>0</v>
      </c>
      <c r="CL100" s="38">
        <f t="shared" si="368"/>
        <v>0</v>
      </c>
      <c r="CM100" s="39">
        <f>+CL100/$CL$112</f>
        <v>0</v>
      </c>
      <c r="CN100" s="36">
        <f t="shared" si="369"/>
        <v>0</v>
      </c>
      <c r="CO100" s="39">
        <f>+CN100/$CN$112</f>
        <v>0</v>
      </c>
      <c r="CP100" s="36">
        <f t="shared" si="370"/>
        <v>0</v>
      </c>
      <c r="CQ100" s="40">
        <f>+CP100/$CP$112</f>
        <v>0</v>
      </c>
      <c r="CR100" s="152"/>
      <c r="CS100" s="164" t="s">
        <v>13</v>
      </c>
      <c r="CT100" s="38">
        <f t="shared" si="371"/>
        <v>0</v>
      </c>
      <c r="CU100" s="36">
        <f t="shared" si="372"/>
        <v>0</v>
      </c>
      <c r="CV100" s="37">
        <f t="shared" si="373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>
        <f>+'JUL-SEP 2024'!D101+'OCT-DEC 2024'!D101+'JAN-MAR 2025'!D101+'APR-JUN 2025'!D101</f>
        <v>0</v>
      </c>
      <c r="E101" s="39">
        <f>+D101/$D$112</f>
        <v>0</v>
      </c>
      <c r="F101" s="36">
        <f>+'JUL-SEP 2024'!F101+'OCT-DEC 2024'!F101+'JAN-MAR 2025'!F101+'APR-JUN 2025'!F101</f>
        <v>0</v>
      </c>
      <c r="G101" s="39">
        <f>+F101/$F$112</f>
        <v>0</v>
      </c>
      <c r="H101" s="36">
        <f t="shared" si="339"/>
        <v>0</v>
      </c>
      <c r="I101" s="202">
        <f>+H101/$H$112</f>
        <v>0</v>
      </c>
      <c r="J101" s="38">
        <f>+'JUL-SEP 2024'!J101+'OCT-DEC 2024'!J101+'JAN-MAR 2025'!J101+'APR-JUN 2025'!J101</f>
        <v>0</v>
      </c>
      <c r="K101" s="39">
        <f>+J101/$J$112</f>
        <v>0</v>
      </c>
      <c r="L101" s="36">
        <f>+'JUL-SEP 2024'!L101+'OCT-DEC 2024'!L101+'JAN-MAR 2025'!L101+'APR-JUN 2025'!L101</f>
        <v>0</v>
      </c>
      <c r="M101" s="39">
        <f>+L101/$L$112</f>
        <v>0</v>
      </c>
      <c r="N101" s="36">
        <f t="shared" si="340"/>
        <v>0</v>
      </c>
      <c r="O101" s="40">
        <f>+N101/$N$112</f>
        <v>0</v>
      </c>
      <c r="P101" s="116">
        <f t="shared" si="341"/>
        <v>0</v>
      </c>
      <c r="Q101" s="117">
        <f t="shared" si="342"/>
        <v>0</v>
      </c>
      <c r="R101" s="118">
        <f t="shared" si="343"/>
        <v>0</v>
      </c>
      <c r="S101" s="32"/>
      <c r="T101" s="38">
        <f>+'JUL-SEP 2024'!T101+'OCT-DEC 2024'!T101+'JAN-MAR 2025'!T101+'APR-JUN 2025'!T101</f>
        <v>0</v>
      </c>
      <c r="U101" s="39">
        <f>+T101/$T$112</f>
        <v>0</v>
      </c>
      <c r="V101" s="36">
        <f>+'JUL-SEP 2024'!V101+'OCT-DEC 2024'!V101+'JAN-MAR 2025'!V101+'APR-JUN 2025'!V101</f>
        <v>0</v>
      </c>
      <c r="W101" s="39">
        <f>+V101/$V$112</f>
        <v>0</v>
      </c>
      <c r="X101" s="36">
        <f t="shared" si="344"/>
        <v>0</v>
      </c>
      <c r="Y101" s="40">
        <f>+X101/$X$112</f>
        <v>0</v>
      </c>
      <c r="Z101" s="243">
        <f>+'OCT-DEC 2024'!Z101+'JUL-SEP 2024'!Z101+'JAN-MAR 2025'!Z101+'APR-JUN 2025'!Z101</f>
        <v>0</v>
      </c>
      <c r="AA101" s="202">
        <f>+Z101/$Z$112</f>
        <v>0</v>
      </c>
      <c r="AB101" s="36">
        <f>+'OCT-DEC 2024'!AB101+'JUL-SEP 2024'!AB101+'JAN-MAR 2025'!AB101+'APR-JUN 2025'!AB101</f>
        <v>0</v>
      </c>
      <c r="AC101" s="39">
        <f>+AB101/$AB$112</f>
        <v>0</v>
      </c>
      <c r="AD101" s="36">
        <f t="shared" si="345"/>
        <v>0</v>
      </c>
      <c r="AE101" s="40">
        <f>+AD101/$AD$112</f>
        <v>0</v>
      </c>
      <c r="AF101" s="116">
        <f t="shared" si="346"/>
        <v>0</v>
      </c>
      <c r="AG101" s="117">
        <f t="shared" si="347"/>
        <v>0</v>
      </c>
      <c r="AH101" s="118">
        <f t="shared" si="348"/>
        <v>0</v>
      </c>
      <c r="AI101" s="32"/>
      <c r="AJ101" s="35">
        <f>+'OCT-DEC 2024'!AJ101+'JUL-SEP 2024'!AJ101+'JAN-MAR 2025'!AJ101+'APR-JUN 2025'!AJ101</f>
        <v>0</v>
      </c>
      <c r="AK101" s="39">
        <f>+AJ101/$AJ$112</f>
        <v>0</v>
      </c>
      <c r="AL101" s="36">
        <f>+'OCT-DEC 2024'!AL101+'JUL-SEP 2024'!AL101+'JAN-MAR 2025'!AL101+'APR-JUN 2025'!AL101</f>
        <v>0</v>
      </c>
      <c r="AM101" s="39">
        <f>+AL101/$AL$112</f>
        <v>0</v>
      </c>
      <c r="AN101" s="36">
        <f t="shared" si="374"/>
        <v>0</v>
      </c>
      <c r="AO101" s="40">
        <f>+AN101/$AN$112</f>
        <v>0</v>
      </c>
      <c r="AP101" s="36">
        <f>+'OCT-DEC 2024'!AP101+'JUL-SEP 2024'!AP101+'JAN-MAR 2025'!AP101+'APR-JUN 2025'!AP101</f>
        <v>0</v>
      </c>
      <c r="AQ101" s="36">
        <f>+AP101/$AP$112</f>
        <v>0</v>
      </c>
      <c r="AR101" s="36">
        <f>+'OCT-DEC 2024'!AR101+'JUL-SEP 2024'!AR101+'JAN-MAR 2025'!AR101+'APR-JUN 2025'!AR101</f>
        <v>0</v>
      </c>
      <c r="AS101" s="39">
        <f>+AR101/$AR$112</f>
        <v>0</v>
      </c>
      <c r="AT101" s="36">
        <f t="shared" si="375"/>
        <v>0</v>
      </c>
      <c r="AU101" s="40">
        <f>+AT101/$AT$112</f>
        <v>0</v>
      </c>
      <c r="AV101" s="116">
        <f t="shared" si="349"/>
        <v>0</v>
      </c>
      <c r="AW101" s="117">
        <f t="shared" si="350"/>
        <v>0</v>
      </c>
      <c r="AX101" s="118">
        <f t="shared" si="351"/>
        <v>0</v>
      </c>
      <c r="AY101" s="32"/>
      <c r="AZ101" s="35">
        <f>+'OCT-DEC 2024'!AZ101+'JUL-SEP 2024'!AZ101+'JAN-MAR 2025'!AZ101+'APR-JUN 2025'!AZ101</f>
        <v>0</v>
      </c>
      <c r="BA101" s="39">
        <f>+AZ101/$AZ$112</f>
        <v>0</v>
      </c>
      <c r="BB101" s="36">
        <f>+'OCT-DEC 2024'!BB101+'JUL-SEP 2024'!BB101+'JAN-MAR 2025'!BB101+'APR-JUN 2025'!BB101</f>
        <v>0</v>
      </c>
      <c r="BC101" s="39">
        <f>+BB101/$BB$112</f>
        <v>0</v>
      </c>
      <c r="BD101" s="36">
        <f t="shared" si="376"/>
        <v>0</v>
      </c>
      <c r="BE101" s="40">
        <f t="shared" si="352"/>
        <v>0</v>
      </c>
      <c r="BF101" s="38">
        <f>+'OCT-DEC 2024'!BF101+'JUL-SEP 2024'!BF101+'JAN-MAR 2025'!BF101+'APR-JUN 2025'!BF101</f>
        <v>0</v>
      </c>
      <c r="BG101" s="39">
        <f t="shared" si="353"/>
        <v>0</v>
      </c>
      <c r="BH101" s="36">
        <f>+'OCT-DEC 2024'!BH101+'JUL-SEP 2024'!BH101+'JAN-MAR 2025'!BH101+'APR-JUN 2025'!BH101</f>
        <v>0</v>
      </c>
      <c r="BI101" s="39">
        <f t="shared" si="354"/>
        <v>0</v>
      </c>
      <c r="BJ101" s="36">
        <f t="shared" si="377"/>
        <v>0</v>
      </c>
      <c r="BK101" s="40">
        <f t="shared" si="355"/>
        <v>0</v>
      </c>
      <c r="BL101" s="116">
        <f t="shared" si="356"/>
        <v>0</v>
      </c>
      <c r="BM101" s="117">
        <f t="shared" si="357"/>
        <v>0</v>
      </c>
      <c r="BN101" s="118">
        <f t="shared" si="358"/>
        <v>0</v>
      </c>
      <c r="BO101" s="32"/>
      <c r="BP101" s="35">
        <f>+'OCT-DEC 2024'!BP101+'JUL-SEP 2024'!BP101+'JAN-MAR 2025'!BP101+'APR-JUN 2025'!BP101</f>
        <v>0</v>
      </c>
      <c r="BQ101" s="39">
        <f t="shared" si="359"/>
        <v>0</v>
      </c>
      <c r="BR101" s="36">
        <f>+'OCT-DEC 2024'!BR101+'JUL-SEP 2024'!BR101+'JAN-MAR 2025'!BR101+'APR-JUN 2025'!BR101</f>
        <v>0</v>
      </c>
      <c r="BS101" s="39">
        <f t="shared" si="360"/>
        <v>0</v>
      </c>
      <c r="BT101" s="36">
        <f t="shared" si="378"/>
        <v>0</v>
      </c>
      <c r="BU101" s="40">
        <f t="shared" si="361"/>
        <v>0</v>
      </c>
      <c r="BV101" s="38">
        <f>+'OCT-DEC 2024'!BV101+'JUL-SEP 2024'!BV101+'JAN-MAR 2025'!BV101+'APR-JUN 2025'!BV101</f>
        <v>0</v>
      </c>
      <c r="BW101" s="36">
        <f>+BV101/$BV$112</f>
        <v>0</v>
      </c>
      <c r="BX101" s="36">
        <f>+'OCT-DEC 2024'!BX101+'JUL-SEP 2024'!BX101+'JAN-MAR 2025'!BX101+'APR-JUN 2025'!BX101</f>
        <v>0</v>
      </c>
      <c r="BY101" s="36">
        <f>+BX101/$BX$112</f>
        <v>0</v>
      </c>
      <c r="BZ101" s="36">
        <f t="shared" si="379"/>
        <v>0</v>
      </c>
      <c r="CA101" s="40">
        <f t="shared" si="312"/>
        <v>0</v>
      </c>
      <c r="CB101" s="116">
        <f t="shared" si="362"/>
        <v>0</v>
      </c>
      <c r="CC101" s="117">
        <f t="shared" si="363"/>
        <v>0</v>
      </c>
      <c r="CD101" s="118">
        <f t="shared" si="364"/>
        <v>0</v>
      </c>
      <c r="CE101" s="32"/>
      <c r="CF101" s="38">
        <f t="shared" si="365"/>
        <v>0</v>
      </c>
      <c r="CG101" s="39">
        <f>+CF101/$CF$112</f>
        <v>0</v>
      </c>
      <c r="CH101" s="36">
        <f t="shared" si="366"/>
        <v>0</v>
      </c>
      <c r="CI101" s="39">
        <f>+CH101/$CH$112</f>
        <v>0</v>
      </c>
      <c r="CJ101" s="36">
        <f t="shared" si="367"/>
        <v>0</v>
      </c>
      <c r="CK101" s="40">
        <f>+CJ101/$CJ$112</f>
        <v>0</v>
      </c>
      <c r="CL101" s="38">
        <f t="shared" si="368"/>
        <v>0</v>
      </c>
      <c r="CM101" s="39">
        <f>+CL101/$CL$112</f>
        <v>0</v>
      </c>
      <c r="CN101" s="36">
        <f t="shared" si="369"/>
        <v>0</v>
      </c>
      <c r="CO101" s="39">
        <f>+CN101/$CN$112</f>
        <v>0</v>
      </c>
      <c r="CP101" s="36">
        <f t="shared" si="370"/>
        <v>0</v>
      </c>
      <c r="CQ101" s="40">
        <f>+CP101/$CP$112</f>
        <v>0</v>
      </c>
      <c r="CR101" s="152"/>
      <c r="CS101" s="161" t="s">
        <v>9</v>
      </c>
      <c r="CT101" s="38">
        <f t="shared" si="371"/>
        <v>0</v>
      </c>
      <c r="CU101" s="36">
        <f t="shared" si="372"/>
        <v>0</v>
      </c>
      <c r="CV101" s="37">
        <f t="shared" si="373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>
        <f>+D64+D97+D99+D100+D101</f>
        <v>1201454233.9861407</v>
      </c>
      <c r="E102" s="46">
        <f>+D102/$D$112</f>
        <v>2709.7083296605624</v>
      </c>
      <c r="F102" s="43">
        <f>+F64+F97+F99+F100+F101</f>
        <v>346893466.93456978</v>
      </c>
      <c r="G102" s="46">
        <f>+F102/$F$112</f>
        <v>2967.4884680197247</v>
      </c>
      <c r="H102" s="36">
        <f>+H64+H97+H99+H100+H101</f>
        <v>1548347700.9207108</v>
      </c>
      <c r="I102" s="201">
        <f>+H102/$H$112</f>
        <v>2763.491471460798</v>
      </c>
      <c r="J102" s="45">
        <f>+J64+J97+J99+J100+J101</f>
        <v>646152042.7546916</v>
      </c>
      <c r="K102" s="46">
        <f>+J102/$J$112</f>
        <v>456.83738737054347</v>
      </c>
      <c r="L102" s="43">
        <f>+L64+L97+L99+L100+L101</f>
        <v>989730949.81835222</v>
      </c>
      <c r="M102" s="46">
        <f>+L102/$L$112</f>
        <v>864.38478358161501</v>
      </c>
      <c r="N102" s="43">
        <f>+N64+N97+N99+N100+N101</f>
        <v>1635882992.5730436</v>
      </c>
      <c r="O102" s="47">
        <f>+N102/$N$112</f>
        <v>639.16292289215937</v>
      </c>
      <c r="P102" s="122">
        <f t="shared" ref="P102:R102" si="380">+P64+P97+P99+P100+P101</f>
        <v>1847606276.7408321</v>
      </c>
      <c r="Q102" s="128">
        <f t="shared" si="380"/>
        <v>1336624416.7529216</v>
      </c>
      <c r="R102" s="129">
        <f t="shared" si="380"/>
        <v>3184230693.4937544</v>
      </c>
      <c r="S102" s="32"/>
      <c r="T102" s="45">
        <f>+T64+T97+T99+T100+T101</f>
        <v>1813732448.4794052</v>
      </c>
      <c r="U102" s="46">
        <f>+T102/$T$112</f>
        <v>2811.1079142336898</v>
      </c>
      <c r="V102" s="43">
        <f>+V64+V97+V99+V100+V101</f>
        <v>579828876.04874778</v>
      </c>
      <c r="W102" s="46">
        <f>+V102/$V$112</f>
        <v>2527.511697763136</v>
      </c>
      <c r="X102" s="43">
        <f>+X64+X97+X99+X100+X101</f>
        <v>2393561324.5281534</v>
      </c>
      <c r="Y102" s="47">
        <f>+X102/$X$112</f>
        <v>2736.7215801897228</v>
      </c>
      <c r="Z102" s="244">
        <f>+Z64+Z97+Z99+Z100+Z101</f>
        <v>1286680673.1681578</v>
      </c>
      <c r="AA102" s="201">
        <f>+Z102/$Z$112</f>
        <v>351.21086539093653</v>
      </c>
      <c r="AB102" s="43">
        <f>+AB64+AB97+AB99+AB100+AB101</f>
        <v>938759521.06690025</v>
      </c>
      <c r="AC102" s="46">
        <f>+AB102/$AB$112</f>
        <v>543.58195949647609</v>
      </c>
      <c r="AD102" s="43">
        <f>+AD64+AD97+AD99+AD100+AD101</f>
        <v>2225440194.2350583</v>
      </c>
      <c r="AE102" s="47">
        <f>+AD102/$AD$112</f>
        <v>412.84148580088731</v>
      </c>
      <c r="AF102" s="122">
        <f t="shared" ref="AF102:AH102" si="381">+AF64+AF97+AF99+AF100+AF101</f>
        <v>3100413121.647563</v>
      </c>
      <c r="AG102" s="128">
        <f t="shared" si="381"/>
        <v>1518588397.1156483</v>
      </c>
      <c r="AH102" s="129">
        <f t="shared" si="381"/>
        <v>4619001518.7632093</v>
      </c>
      <c r="AI102" s="32"/>
      <c r="AJ102" s="42">
        <f>+AJ64+AJ97+AJ99+AJ100+AJ101</f>
        <v>534213965.15075678</v>
      </c>
      <c r="AK102" s="46">
        <f>+AJ102/$AJ$112</f>
        <v>2796.2290374709851</v>
      </c>
      <c r="AL102" s="43">
        <f>+AL64+AL97+AL99+AL100+AL101</f>
        <v>314223415.78295726</v>
      </c>
      <c r="AM102" s="46">
        <f>+AL102/$AL$112</f>
        <v>2828.9810825579325</v>
      </c>
      <c r="AN102" s="43">
        <f>+AN64+AN97+AN99+AN100+AN101</f>
        <v>848437380.93371403</v>
      </c>
      <c r="AO102" s="47">
        <f>+AN102/$AN$112</f>
        <v>2808.2701332701599</v>
      </c>
      <c r="AP102" s="45">
        <f>+AP64+AP97+AP99+AP100+AP101</f>
        <v>289385891.79251891</v>
      </c>
      <c r="AQ102" s="46">
        <f>+AP102/$AP$112</f>
        <v>443.71204810925434</v>
      </c>
      <c r="AR102" s="43">
        <f>+AR64+AR97+AR99+AR100+AR101</f>
        <v>338053114.07210374</v>
      </c>
      <c r="AS102" s="46">
        <f>+AR102/$AR$112</f>
        <v>601.96786579312607</v>
      </c>
      <c r="AT102" s="43">
        <f>+AT64+AT97+AT99+AT100+AT101</f>
        <v>627439005.86462247</v>
      </c>
      <c r="AU102" s="47">
        <f>+AT102/$AT$112</f>
        <v>516.93274266656329</v>
      </c>
      <c r="AV102" s="122">
        <f t="shared" ref="AV102:AX102" si="382">+AV64+AV97+AV99+AV100+AV101</f>
        <v>823599856.94327545</v>
      </c>
      <c r="AW102" s="128">
        <f t="shared" si="382"/>
        <v>652276529.85506105</v>
      </c>
      <c r="AX102" s="129">
        <f t="shared" si="382"/>
        <v>1475876386.7983367</v>
      </c>
      <c r="AY102" s="32"/>
      <c r="AZ102" s="42">
        <f>+AZ64+AZ97+AZ99+AZ100+AZ101</f>
        <v>2333332103.8850069</v>
      </c>
      <c r="BA102" s="46">
        <f>+AZ102/$AZ$112</f>
        <v>3116.063399179518</v>
      </c>
      <c r="BB102" s="43">
        <f>+BB64+BB97+BB99+BB100+BB101</f>
        <v>699785523.61796188</v>
      </c>
      <c r="BC102" s="46">
        <f>+BB102/$BB$112</f>
        <v>2921.1363145264395</v>
      </c>
      <c r="BD102" s="43">
        <f>+BD64+BD97+BD99+BD100+BD101</f>
        <v>3033117627.5029683</v>
      </c>
      <c r="BE102" s="47">
        <f t="shared" si="352"/>
        <v>3068.8171777315192</v>
      </c>
      <c r="BF102" s="45">
        <f>+BF64+BF97+BF99+BF100+BF101</f>
        <v>1991694014.2566867</v>
      </c>
      <c r="BG102" s="46">
        <f t="shared" si="353"/>
        <v>475.75327708366456</v>
      </c>
      <c r="BH102" s="43">
        <f>+BH64+BH97+BH99+BH100+BH101</f>
        <v>1801477291.9466424</v>
      </c>
      <c r="BI102" s="46">
        <f t="shared" si="354"/>
        <v>906.60713234969364</v>
      </c>
      <c r="BJ102" s="43">
        <f>+BJ64+BJ97+BJ99+BJ100+BJ101</f>
        <v>3793171306.2033281</v>
      </c>
      <c r="BK102" s="47">
        <f t="shared" si="355"/>
        <v>614.43248654170611</v>
      </c>
      <c r="BL102" s="122">
        <f t="shared" ref="BL102:BN102" si="383">+BL64+BL97+BL99+BL100+BL101</f>
        <v>4325026118.1416931</v>
      </c>
      <c r="BM102" s="128">
        <f t="shared" si="383"/>
        <v>2501262815.5646038</v>
      </c>
      <c r="BN102" s="129">
        <f t="shared" si="383"/>
        <v>6826288933.7062979</v>
      </c>
      <c r="BO102" s="32"/>
      <c r="BP102" s="42">
        <f>+BP64+BP97+BP99+BP100+BP101</f>
        <v>1116317202.6671803</v>
      </c>
      <c r="BQ102" s="46">
        <f t="shared" si="359"/>
        <v>2231.8711054163082</v>
      </c>
      <c r="BR102" s="43">
        <f>+BR64+BR97+BR99+BR100+BR101</f>
        <v>219380233.7816292</v>
      </c>
      <c r="BS102" s="46">
        <f t="shared" si="360"/>
        <v>2390.2576108522376</v>
      </c>
      <c r="BT102" s="43">
        <f>+BT64+BT97+BT99+BT100+BT101</f>
        <v>1335697436.4488096</v>
      </c>
      <c r="BU102" s="47">
        <f t="shared" si="361"/>
        <v>2256.4286233492066</v>
      </c>
      <c r="BV102" s="45">
        <f>+BV64+BV97+BV99+BV100+BV101</f>
        <v>424869564.12947154</v>
      </c>
      <c r="BW102" s="46">
        <f>+BV102/$BV$112</f>
        <v>335.73256746698661</v>
      </c>
      <c r="BX102" s="43">
        <f>+BX64+BX97+BX99+BX100+BX101</f>
        <v>489990166.1117214</v>
      </c>
      <c r="BY102" s="46">
        <f>+BX102/$BX$112</f>
        <v>565.66415050168655</v>
      </c>
      <c r="BZ102" s="43">
        <f>+BZ64+BZ97+BZ99+BZ100+BZ101</f>
        <v>914859730.24119282</v>
      </c>
      <c r="CA102" s="47">
        <f t="shared" si="312"/>
        <v>429.16485329984215</v>
      </c>
      <c r="CB102" s="122">
        <f t="shared" ref="CB102:CD102" si="384">+CB64+CB97+CB99+CB100+CB101</f>
        <v>1541186766.7966518</v>
      </c>
      <c r="CC102" s="128">
        <f t="shared" si="384"/>
        <v>709370399.89335072</v>
      </c>
      <c r="CD102" s="129">
        <f t="shared" si="384"/>
        <v>2250557166.6900029</v>
      </c>
      <c r="CE102" s="32"/>
      <c r="CF102" s="54">
        <f>+CF64+CF97+CF99+CF100+CF101</f>
        <v>6999049954.1684895</v>
      </c>
      <c r="CG102" s="55">
        <f>+CF102/$CF$112</f>
        <v>2767.9355187784327</v>
      </c>
      <c r="CH102" s="56">
        <f>+CH64+CH97+CH99+CH100+CH101</f>
        <v>2160111516.1658664</v>
      </c>
      <c r="CI102" s="55">
        <f>+CH102/$CH$112</f>
        <v>2738.7615740711899</v>
      </c>
      <c r="CJ102" s="56">
        <f>+CJ64+CJ97+CJ99+CJ100+CJ101</f>
        <v>9159161470.3343582</v>
      </c>
      <c r="CK102" s="47">
        <f>+CJ102/$CJ$112</f>
        <v>2760.9992219365713</v>
      </c>
      <c r="CL102" s="45">
        <f>+CL64+CL97+CL99+CL100+CL101</f>
        <v>4638782186.1015263</v>
      </c>
      <c r="CM102" s="46">
        <f>+CL102/$CL$112</f>
        <v>414.84173665611706</v>
      </c>
      <c r="CN102" s="43">
        <f>+CN64+CN97+CN99+CN100+CN101</f>
        <v>4558011043.0157194</v>
      </c>
      <c r="CO102" s="46">
        <f>+CN102/$CN$112</f>
        <v>725.00655295187494</v>
      </c>
      <c r="CP102" s="43">
        <f>+CP64+CP97+CP99+CP100+CP101</f>
        <v>9196793229.1172447</v>
      </c>
      <c r="CQ102" s="47">
        <f>+CP102/$CP$112</f>
        <v>526.46641548229741</v>
      </c>
      <c r="CR102" s="153"/>
      <c r="CS102" s="161" t="s">
        <v>177</v>
      </c>
      <c r="CT102" s="45">
        <f>+CT64+CT97+CT99+CT100+CT101</f>
        <v>9159161470.3343563</v>
      </c>
      <c r="CU102" s="43">
        <f t="shared" ref="CU102" si="385">+CU64+CU97+CU99+CU100+CU101</f>
        <v>9196793229.1172447</v>
      </c>
      <c r="CV102" s="44">
        <f>+CV64+CV97+CV99+CV100+CV101</f>
        <v>18355954699.451603</v>
      </c>
      <c r="CW102"/>
      <c r="CX102"/>
      <c r="CY102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>
        <f>+D17-D102</f>
        <v>-66209223.226140738</v>
      </c>
      <c r="E103" s="58">
        <f>+D103/$D$112</f>
        <v>-149.32544128709497</v>
      </c>
      <c r="F103" s="61">
        <f>+F17-F102</f>
        <v>-9679225.7745697498</v>
      </c>
      <c r="G103" s="58">
        <f>+F103/$F$112</f>
        <v>-82.80061057135066</v>
      </c>
      <c r="H103" s="61">
        <f>+H17-H102</f>
        <v>-75888449.000710726</v>
      </c>
      <c r="I103" s="63">
        <f>+H103/$H$112</f>
        <v>-135.4457280306907</v>
      </c>
      <c r="J103" s="59">
        <f>+J17-J102</f>
        <v>1166576.7453083992</v>
      </c>
      <c r="K103" s="58">
        <f>+J103/$J$112</f>
        <v>0.8247840093825215</v>
      </c>
      <c r="L103" s="61">
        <f>+L17-L102</f>
        <v>-50718916.878352284</v>
      </c>
      <c r="M103" s="58">
        <f>+L103/$L$112</f>
        <v>-44.295533041009428</v>
      </c>
      <c r="N103" s="61">
        <f>+N17-N102</f>
        <v>-49552340.133043528</v>
      </c>
      <c r="O103" s="60">
        <f>+N103/$N$112</f>
        <v>-19.360809238420131</v>
      </c>
      <c r="P103" s="96">
        <f>+P17-P102</f>
        <v>-65042646.4808321</v>
      </c>
      <c r="Q103" s="97">
        <f>+Q17-Q102</f>
        <v>-60398142.652921677</v>
      </c>
      <c r="R103" s="98">
        <f>+R17-R102</f>
        <v>-125440789.13375425</v>
      </c>
      <c r="S103" s="32"/>
      <c r="T103" s="59">
        <f>+T17-T102</f>
        <v>-25867515.529404879</v>
      </c>
      <c r="U103" s="58">
        <f>+T103/$T$112</f>
        <v>-40.092119257852389</v>
      </c>
      <c r="V103" s="61">
        <f>+V17-V102</f>
        <v>3823736.5812523365</v>
      </c>
      <c r="W103" s="58">
        <f>+V103/$V$112</f>
        <v>16.667915892942833</v>
      </c>
      <c r="X103" s="61">
        <f>+X17-X102</f>
        <v>-22043778.948153019</v>
      </c>
      <c r="Y103" s="60">
        <f>+X103/$X$112</f>
        <v>-25.204152882205669</v>
      </c>
      <c r="Z103" s="245">
        <f>+Z17-Z102</f>
        <v>-35043521.297158957</v>
      </c>
      <c r="AA103" s="63">
        <f>+Z103/$Z$112</f>
        <v>-9.5654389607143866</v>
      </c>
      <c r="AB103" s="61">
        <f>+AB17-AB102</f>
        <v>-33194978.696900249</v>
      </c>
      <c r="AC103" s="58">
        <f>+AB103/$AB$112</f>
        <v>-19.221314043236113</v>
      </c>
      <c r="AD103" s="61">
        <f>+AD17-AD102</f>
        <v>-68238499.994059563</v>
      </c>
      <c r="AE103" s="60">
        <f>+AD103/$AD$112</f>
        <v>-12.658926444911602</v>
      </c>
      <c r="AF103" s="96">
        <f>+AF17-AF102</f>
        <v>-60911036.826563835</v>
      </c>
      <c r="AG103" s="97">
        <f>+AG17-AG102</f>
        <v>-29371242.11564827</v>
      </c>
      <c r="AH103" s="98">
        <f>+AH17-AH102</f>
        <v>-90282278.942209244</v>
      </c>
      <c r="AI103" s="32"/>
      <c r="AJ103" s="57">
        <f>+AJ17-AJ102</f>
        <v>-9362591.2693087459</v>
      </c>
      <c r="AK103" s="58">
        <f>+AJ103/$AJ$112</f>
        <v>-49.006486690825056</v>
      </c>
      <c r="AL103" s="61">
        <f>+AL17-AL102</f>
        <v>-16667540.149853289</v>
      </c>
      <c r="AM103" s="58">
        <f>+AL103/$AL$112</f>
        <v>-150.05933169945251</v>
      </c>
      <c r="AN103" s="61">
        <f>+AN17-AN102</f>
        <v>-26030131.419162154</v>
      </c>
      <c r="AO103" s="60">
        <f>+AN103/$AN$112</f>
        <v>-86.157967897505159</v>
      </c>
      <c r="AP103" s="59">
        <f>+AP17-AP102</f>
        <v>23272740.986232102</v>
      </c>
      <c r="AQ103" s="58">
        <f>+AP103/$AP$112</f>
        <v>35.683825165606045</v>
      </c>
      <c r="AR103" s="61">
        <f>+AR17-AR102</f>
        <v>4410332.893250227</v>
      </c>
      <c r="AS103" s="58">
        <f>+AR103/$AR$112</f>
        <v>7.8534365419890788</v>
      </c>
      <c r="AT103" s="61">
        <f>+AT17-AT102</f>
        <v>27683073.879482508</v>
      </c>
      <c r="AU103" s="60">
        <f>+AT103/$AT$112</f>
        <v>22.807455660558034</v>
      </c>
      <c r="AV103" s="96">
        <f>+AV17-AV102</f>
        <v>13910149.716923475</v>
      </c>
      <c r="AW103" s="97">
        <f>+AW17-AW102</f>
        <v>-12257207.256603122</v>
      </c>
      <c r="AX103" s="98">
        <f>+AX17-AX102</f>
        <v>1652942.4603204727</v>
      </c>
      <c r="AY103" s="32"/>
      <c r="AZ103" s="57">
        <f>+AZ17-AZ102</f>
        <v>-213522881.97829866</v>
      </c>
      <c r="BA103" s="58">
        <f>+AZ103/$AZ$112</f>
        <v>-285.15050914188026</v>
      </c>
      <c r="BB103" s="61">
        <f>+BB17-BB102</f>
        <v>6699350.735329628</v>
      </c>
      <c r="BC103" s="58">
        <f>+BB103/$BB$112</f>
        <v>27.965306592144646</v>
      </c>
      <c r="BD103" s="61">
        <f>+BD17-BD102</f>
        <v>-206823531.24296856</v>
      </c>
      <c r="BE103" s="60">
        <f>+BD103/$BD$112</f>
        <v>-209.2578275508678</v>
      </c>
      <c r="BF103" s="59">
        <f>+BF17-BF102</f>
        <v>-238830197.30994773</v>
      </c>
      <c r="BG103" s="58">
        <f t="shared" si="353"/>
        <v>-57.049048811421542</v>
      </c>
      <c r="BH103" s="61">
        <f>+BH17-BH102</f>
        <v>-270043851.50911045</v>
      </c>
      <c r="BI103" s="58">
        <f t="shared" si="354"/>
        <v>-135.90161969834728</v>
      </c>
      <c r="BJ103" s="61">
        <f>+BJ17-BJ102</f>
        <v>-508874048.81905746</v>
      </c>
      <c r="BK103" s="60">
        <f>+BJ103/$BJ$112</f>
        <v>-82.429376875519054</v>
      </c>
      <c r="BL103" s="96">
        <f>+BL17-BL102</f>
        <v>-452353079.28824568</v>
      </c>
      <c r="BM103" s="97">
        <f>+BM17-BM102</f>
        <v>-263344500.77378035</v>
      </c>
      <c r="BN103" s="98">
        <f>+BN17-BN102</f>
        <v>-715697580.06202602</v>
      </c>
      <c r="BO103" s="32"/>
      <c r="BP103" s="57">
        <f>+BP17-BP102</f>
        <v>-16712380.55718112</v>
      </c>
      <c r="BQ103" s="58">
        <f t="shared" si="359"/>
        <v>-33.4133337542183</v>
      </c>
      <c r="BR103" s="61">
        <f>+BR17-BR102</f>
        <v>-8206659.2016288042</v>
      </c>
      <c r="BS103" s="58">
        <f t="shared" si="360"/>
        <v>-89.41566556944035</v>
      </c>
      <c r="BT103" s="61">
        <f>+BT17-BT102</f>
        <v>-24919039.758810043</v>
      </c>
      <c r="BU103" s="60">
        <f t="shared" si="361"/>
        <v>-42.096385786026644</v>
      </c>
      <c r="BV103" s="59">
        <f>+BV17-BV102</f>
        <v>-17276666.819470644</v>
      </c>
      <c r="BW103" s="58">
        <f>+BV103/$BV$112</f>
        <v>-13.652048059637016</v>
      </c>
      <c r="BX103" s="61">
        <f>+BX17-BX102</f>
        <v>-17874770.111721396</v>
      </c>
      <c r="BY103" s="58">
        <f>+BX103/$BX$112</f>
        <v>-20.635346074178987</v>
      </c>
      <c r="BZ103" s="61">
        <f>+BZ17-BZ102</f>
        <v>-35151436.931191921</v>
      </c>
      <c r="CA103" s="60">
        <f>+BZ103/$BZ$112</f>
        <v>-16.489698666566554</v>
      </c>
      <c r="CB103" s="96">
        <f>+CB17-CB102</f>
        <v>-33989047.376651764</v>
      </c>
      <c r="CC103" s="97">
        <f>+CC17-CC102</f>
        <v>-26081429.31335032</v>
      </c>
      <c r="CD103" s="98">
        <f>+CD17-CD102</f>
        <v>-60070476.690002441</v>
      </c>
      <c r="CE103" s="32"/>
      <c r="CF103" s="62">
        <f>+CF17-CF102</f>
        <v>-331674592.56033516</v>
      </c>
      <c r="CG103" s="58">
        <f>+CF103/$CF$112</f>
        <v>-131.16835733931899</v>
      </c>
      <c r="CH103" s="62">
        <f>+CH17-CH102</f>
        <v>-24030337.809470415</v>
      </c>
      <c r="CI103" s="63">
        <f>+CH103/$CH$112</f>
        <v>-30.467577859750683</v>
      </c>
      <c r="CJ103" s="62">
        <f>+CJ17-CJ102</f>
        <v>-355704930.3698082</v>
      </c>
      <c r="CK103" s="64">
        <f>+CJ103/$CJ$112</f>
        <v>-107.22608605285248</v>
      </c>
      <c r="CL103" s="62">
        <f>+CL17-CL102</f>
        <v>-266711067.69503593</v>
      </c>
      <c r="CM103" s="58">
        <f>+CL103/$CL$112</f>
        <v>-23.851708933331306</v>
      </c>
      <c r="CN103" s="62">
        <f>+CN17-CN102</f>
        <v>-367422184.30283403</v>
      </c>
      <c r="CO103" s="63">
        <f>+CN103/$CN$112</f>
        <v>-58.442923636095166</v>
      </c>
      <c r="CP103" s="62">
        <f>+CP17-CP102</f>
        <v>-634133251.99786854</v>
      </c>
      <c r="CQ103" s="64">
        <f>+CP103/$CP$112</f>
        <v>-36.300681313620757</v>
      </c>
      <c r="CR103" s="153"/>
      <c r="CS103" s="161" t="s">
        <v>178</v>
      </c>
      <c r="CT103" s="62">
        <f>+CT17-CT102</f>
        <v>-355704930.36980438</v>
      </c>
      <c r="CU103" s="62">
        <f>+CU17-CU102</f>
        <v>-634133251.99786854</v>
      </c>
      <c r="CV103" s="62">
        <f>+CV17-CV102</f>
        <v>-989838182.36767578</v>
      </c>
      <c r="CW103"/>
      <c r="CX103"/>
      <c r="CY103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20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3"/>
      <c r="AA104" s="203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9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9"/>
      <c r="BH104" s="36"/>
      <c r="BI104" s="39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X104"/>
      <c r="CY104"/>
    </row>
    <row r="105" spans="1:103" s="19" customFormat="1" ht="15.6" x14ac:dyDescent="0.3">
      <c r="A105" s="26"/>
      <c r="B105" s="26"/>
      <c r="C105" s="34"/>
      <c r="D105" s="35"/>
      <c r="E105" s="36"/>
      <c r="F105" s="36"/>
      <c r="G105" s="36"/>
      <c r="H105" s="36"/>
      <c r="I105" s="203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8"/>
      <c r="U105" s="36"/>
      <c r="V105" s="36"/>
      <c r="W105" s="36"/>
      <c r="X105" s="36"/>
      <c r="Y105" s="37"/>
      <c r="Z105" s="243"/>
      <c r="AA105" s="203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243"/>
      <c r="AQ105" s="36"/>
      <c r="AR105" s="36"/>
      <c r="AS105" s="39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9"/>
      <c r="BH105" s="36"/>
      <c r="BI105" s="39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X105"/>
      <c r="CY105"/>
    </row>
    <row r="106" spans="1:103" s="19" customFormat="1" ht="15.6" x14ac:dyDescent="0.3">
      <c r="A106" s="26">
        <v>87</v>
      </c>
      <c r="B106" s="52" t="s">
        <v>49</v>
      </c>
      <c r="C106" s="34"/>
      <c r="D106" s="35">
        <f>+'JUL-SEP 2024'!D106+'OCT-DEC 2024'!D106+'JAN-MAR 2025'!D106+'APR-JUN 2025'!D106</f>
        <v>6774921.0299999993</v>
      </c>
      <c r="E106" s="36"/>
      <c r="F106" s="36">
        <f>+'JUL-SEP 2024'!F106+'OCT-DEC 2024'!F106+'JAN-MAR 2025'!F106+'APR-JUN 2025'!F106</f>
        <v>6306394.8999999994</v>
      </c>
      <c r="G106" s="36"/>
      <c r="H106" s="36">
        <f t="shared" ref="H106:H108" si="386">+D106+F106</f>
        <v>13081315.93</v>
      </c>
      <c r="I106" s="203"/>
      <c r="J106" s="38">
        <f>+'JUL-SEP 2024'!J106+'OCT-DEC 2024'!J106+'JAN-MAR 2025'!J106+'APR-JUN 2025'!J106</f>
        <v>16781233.740000002</v>
      </c>
      <c r="K106" s="36"/>
      <c r="L106" s="36">
        <f>+'JUL-SEP 2024'!L106+'OCT-DEC 2024'!L106+'JAN-MAR 2025'!L106+'APR-JUN 2025'!L106</f>
        <v>23175331.780000001</v>
      </c>
      <c r="M106" s="36"/>
      <c r="N106" s="36">
        <f t="shared" ref="N106:N108" si="387">+J106+L106</f>
        <v>39956565.520000003</v>
      </c>
      <c r="O106" s="37"/>
      <c r="P106" s="116">
        <f t="shared" ref="P106:P108" si="388">+D106+J106</f>
        <v>23556154.770000003</v>
      </c>
      <c r="Q106" s="117">
        <f t="shared" ref="Q106:Q108" si="389">+F106+L106</f>
        <v>29481726.68</v>
      </c>
      <c r="R106" s="118">
        <f t="shared" ref="R106:R108" si="390">+P106+Q106</f>
        <v>53037881.450000003</v>
      </c>
      <c r="S106" s="32"/>
      <c r="T106" s="38">
        <f>+'JUL-SEP 2024'!T106+'OCT-DEC 2024'!T106+'JAN-MAR 2025'!T106+'APR-JUN 2025'!T106</f>
        <v>15294948.26</v>
      </c>
      <c r="U106" s="36"/>
      <c r="V106" s="36">
        <f>+'JUL-SEP 2024'!V106+'OCT-DEC 2024'!V106+'JAN-MAR 2025'!V106+'APR-JUN 2025'!V106</f>
        <v>10935058.689999999</v>
      </c>
      <c r="W106" s="36"/>
      <c r="X106" s="36">
        <f t="shared" ref="X106:X108" si="391">+T106+V106</f>
        <v>26230006.949999999</v>
      </c>
      <c r="Y106" s="37"/>
      <c r="Z106" s="243">
        <f>+'OCT-DEC 2024'!Z106+'JUL-SEP 2024'!Z106+'JAN-MAR 2025'!Z106+'APR-JUN 2025'!Z106</f>
        <v>38111209.93</v>
      </c>
      <c r="AA106" s="36"/>
      <c r="AB106" s="36">
        <f>+'OCT-DEC 2024'!AB106+'JUL-SEP 2024'!AB106+'JAN-MAR 2025'!AB106+'APR-JUN 2025'!AB106</f>
        <v>25758875.670000002</v>
      </c>
      <c r="AC106" s="36"/>
      <c r="AD106" s="36">
        <f t="shared" ref="AD106:AD108" si="392">+Z106+AB106</f>
        <v>63870085.600000001</v>
      </c>
      <c r="AE106" s="37"/>
      <c r="AF106" s="116">
        <f t="shared" ref="AF106:AF108" si="393">+T106+Z106</f>
        <v>53406158.189999998</v>
      </c>
      <c r="AG106" s="117">
        <f t="shared" ref="AG106:AG108" si="394">+V106+AB106</f>
        <v>36693934.359999999</v>
      </c>
      <c r="AH106" s="118">
        <f t="shared" ref="AH106:AH108" si="395">+AF106+AG106</f>
        <v>90100092.549999997</v>
      </c>
      <c r="AI106" s="32"/>
      <c r="AJ106" s="35">
        <f>+'OCT-DEC 2024'!AJ106+'JUL-SEP 2024'!AJ106+'JAN-MAR 2025'!AJ106+'APR-JUN 2025'!AJ106</f>
        <v>67642024.915686384</v>
      </c>
      <c r="AK106" s="36"/>
      <c r="AL106" s="36">
        <f>+'OCT-DEC 2024'!AL106+'JUL-SEP 2024'!AL106+'JAN-MAR 2025'!AL106+'APR-JUN 2025'!AL106</f>
        <v>82937131.761799619</v>
      </c>
      <c r="AM106" s="36"/>
      <c r="AN106" s="36">
        <v>36203568.820000008</v>
      </c>
      <c r="AO106" s="37"/>
      <c r="AP106" s="36">
        <f>+'OCT-DEC 2024'!AP106+'JUL-SEP 2024'!AP106+'JAN-MAR 2025'!AP106+'APR-JUN 2025'!AP106</f>
        <v>85590110.520504445</v>
      </c>
      <c r="AQ106" s="36"/>
      <c r="AR106" s="36">
        <f>+'OCT-DEC 2024'!AR106+'JUL-SEP 2024'!AR106+'JAN-MAR 2025'!AR106+'APR-JUN 2025'!AR106</f>
        <v>80700599.597836494</v>
      </c>
      <c r="AS106" s="39"/>
      <c r="AT106" s="36">
        <v>36203568.820000008</v>
      </c>
      <c r="AU106" s="37"/>
      <c r="AV106" s="116">
        <f t="shared" ref="AV106:AV108" si="396">+AJ106+AP106</f>
        <v>153232135.43619084</v>
      </c>
      <c r="AW106" s="117">
        <f t="shared" ref="AW106:AW108" si="397">+AL106+AR106</f>
        <v>163637731.35963613</v>
      </c>
      <c r="AX106" s="118">
        <f t="shared" ref="AX106:AX108" si="398">+AV106+AW106</f>
        <v>316869866.79582697</v>
      </c>
      <c r="AY106" s="32"/>
      <c r="AZ106" s="35">
        <f>+'OCT-DEC 2024'!AZ106+'JUL-SEP 2024'!AZ106+'JAN-MAR 2025'!AZ106+'APR-JUN 2025'!AZ106</f>
        <v>19547408.5438</v>
      </c>
      <c r="BA106" s="36"/>
      <c r="BB106" s="36">
        <f>+'OCT-DEC 2024'!BB106+'JUL-SEP 2024'!BB106+'JAN-MAR 2025'!BB106+'APR-JUN 2025'!BB106</f>
        <v>10674616.5439</v>
      </c>
      <c r="BC106" s="36"/>
      <c r="BD106" s="36">
        <v>36203568.820000008</v>
      </c>
      <c r="BE106" s="37"/>
      <c r="BF106" s="38">
        <f>+'OCT-DEC 2024'!BF106+'JUL-SEP 2024'!BF106+'JAN-MAR 2025'!BF106+'APR-JUN 2025'!BF106</f>
        <v>45861853.897699997</v>
      </c>
      <c r="BG106" s="39"/>
      <c r="BH106" s="36">
        <f>+'OCT-DEC 2024'!BH106+'JUL-SEP 2024'!BH106+'JAN-MAR 2025'!BH106+'APR-JUN 2025'!BH106</f>
        <v>31368932.799200002</v>
      </c>
      <c r="BI106" s="39"/>
      <c r="BJ106" s="36">
        <v>36203568.820000008</v>
      </c>
      <c r="BK106" s="37"/>
      <c r="BL106" s="116">
        <f t="shared" ref="BL106:BL108" si="399">+AZ106+BF106</f>
        <v>65409262.441499993</v>
      </c>
      <c r="BM106" s="117">
        <f t="shared" ref="BM106:BM108" si="400">+BB106+BH106</f>
        <v>42043549.343100004</v>
      </c>
      <c r="BN106" s="118">
        <f t="shared" ref="BN106:BN108" si="401">+BL106+BM106</f>
        <v>107452811.78459999</v>
      </c>
      <c r="BO106" s="32"/>
      <c r="BP106" s="35">
        <f>+'OCT-DEC 2024'!BP106+'JUL-SEP 2024'!BP106+'JAN-MAR 2025'!BP106+'APR-JUN 2025'!BP106</f>
        <v>11607051.4</v>
      </c>
      <c r="BQ106" s="36"/>
      <c r="BR106" s="36">
        <f>+'OCT-DEC 2024'!BR106+'JUL-SEP 2024'!BR106+'JAN-MAR 2025'!BR106+'APR-JUN 2025'!BR106</f>
        <v>0</v>
      </c>
      <c r="BS106" s="36"/>
      <c r="BT106" s="36">
        <v>36203568.820000008</v>
      </c>
      <c r="BU106" s="37"/>
      <c r="BV106" s="38">
        <f>+'OCT-DEC 2024'!BV106+'JUL-SEP 2024'!BV106+'JAN-MAR 2025'!BV106+'APR-JUN 2025'!BV106</f>
        <v>15466527.420000002</v>
      </c>
      <c r="BW106" s="36"/>
      <c r="BX106" s="36">
        <f>+'OCT-DEC 2024'!BX106+'JUL-SEP 2024'!BX106+'JAN-MAR 2025'!BX106+'APR-JUN 2025'!BX106</f>
        <v>0</v>
      </c>
      <c r="BY106" s="36"/>
      <c r="BZ106" s="36">
        <v>36203568.820000008</v>
      </c>
      <c r="CA106" s="37"/>
      <c r="CB106" s="116">
        <f t="shared" ref="CB106:CB108" si="402">+BP106+BV106</f>
        <v>27073578.82</v>
      </c>
      <c r="CC106" s="117">
        <f t="shared" ref="CC106:CC108" si="403">+BR106+BX106</f>
        <v>0</v>
      </c>
      <c r="CD106" s="118">
        <f t="shared" ref="CD106:CD108" si="404">+CB106+CC106</f>
        <v>27073578.82</v>
      </c>
      <c r="CE106" s="32"/>
      <c r="CF106" s="38">
        <f t="shared" ref="CF106:CF108" si="405">+D106+T106+AJ106+AZ106+BP106</f>
        <v>120866354.14948639</v>
      </c>
      <c r="CG106" s="39"/>
      <c r="CH106" s="36">
        <f t="shared" ref="CH106:CH108" si="406">+F106+V106+AL106+BB106+BR106</f>
        <v>110853201.89569962</v>
      </c>
      <c r="CI106" s="39"/>
      <c r="CJ106" s="36">
        <f>+CF106+CH106</f>
        <v>231719556.04518601</v>
      </c>
      <c r="CK106" s="40"/>
      <c r="CL106" s="38">
        <f t="shared" ref="CL106:CL108" si="407">+J106+Z106+AP106+BF106+BV106</f>
        <v>201810935.50820446</v>
      </c>
      <c r="CM106" s="39"/>
      <c r="CN106" s="36">
        <f t="shared" ref="CN106:CN108" si="408">+L106+AB106+AR106+BH106+BX106</f>
        <v>161003739.84703651</v>
      </c>
      <c r="CO106" s="39"/>
      <c r="CP106" s="36">
        <f t="shared" ref="CP106:CP108" si="409">+CL106+CN106</f>
        <v>362814675.35524094</v>
      </c>
      <c r="CQ106" s="40"/>
      <c r="CR106" s="152"/>
      <c r="CS106" s="163" t="s">
        <v>49</v>
      </c>
      <c r="CT106" s="38">
        <f t="shared" ref="CT106:CT108" si="410">+CJ106</f>
        <v>231719556.04518601</v>
      </c>
      <c r="CU106" s="36">
        <f t="shared" ref="CU106:CU108" si="411">+CP106</f>
        <v>362814675.35524094</v>
      </c>
      <c r="CV106" s="37">
        <f t="shared" ref="CV106:CV108" si="412">+CT106+CU106</f>
        <v>594534231.40042698</v>
      </c>
      <c r="CW106"/>
      <c r="CX106"/>
      <c r="CY106"/>
    </row>
    <row r="107" spans="1:103" s="19" customFormat="1" ht="15.6" x14ac:dyDescent="0.3">
      <c r="A107" s="26">
        <v>88</v>
      </c>
      <c r="B107" s="52" t="s">
        <v>50</v>
      </c>
      <c r="C107" s="34"/>
      <c r="D107" s="35">
        <f>+'JUL-SEP 2024'!D107+'OCT-DEC 2024'!D107+'JAN-MAR 2025'!D107+'APR-JUN 2025'!D107</f>
        <v>1227711.7041950002</v>
      </c>
      <c r="E107" s="36"/>
      <c r="F107" s="36">
        <f>+'JUL-SEP 2024'!F107+'OCT-DEC 2024'!F107+'JAN-MAR 2025'!F107+'APR-JUN 2025'!F107</f>
        <v>769046.06706599996</v>
      </c>
      <c r="G107" s="36"/>
      <c r="H107" s="36">
        <f t="shared" si="386"/>
        <v>1996757.7712610001</v>
      </c>
      <c r="I107" s="203"/>
      <c r="J107" s="38">
        <f>+'JUL-SEP 2024'!J107+'OCT-DEC 2024'!J107+'JAN-MAR 2025'!J107+'APR-JUN 2025'!J107</f>
        <v>1011710.767276</v>
      </c>
      <c r="K107" s="36"/>
      <c r="L107" s="36">
        <f>+'JUL-SEP 2024'!L107+'OCT-DEC 2024'!L107+'JAN-MAR 2025'!L107+'APR-JUN 2025'!L107</f>
        <v>2396125.5988130001</v>
      </c>
      <c r="M107" s="36"/>
      <c r="N107" s="36">
        <f t="shared" si="387"/>
        <v>3407836.3660890004</v>
      </c>
      <c r="O107" s="37"/>
      <c r="P107" s="116">
        <f t="shared" si="388"/>
        <v>2239422.4714710005</v>
      </c>
      <c r="Q107" s="117">
        <f t="shared" si="389"/>
        <v>3165171.665879</v>
      </c>
      <c r="R107" s="118">
        <f t="shared" si="390"/>
        <v>5404594.1373500004</v>
      </c>
      <c r="S107" s="32"/>
      <c r="T107" s="38">
        <f>+'JUL-SEP 2024'!T107+'OCT-DEC 2024'!T107+'JAN-MAR 2025'!T107+'APR-JUN 2025'!T107</f>
        <v>0</v>
      </c>
      <c r="U107" s="36"/>
      <c r="V107" s="36">
        <f>+'JUL-SEP 2024'!V107+'OCT-DEC 2024'!V107+'JAN-MAR 2025'!V107+'APR-JUN 2025'!V107</f>
        <v>0</v>
      </c>
      <c r="W107" s="36"/>
      <c r="X107" s="36">
        <f t="shared" si="391"/>
        <v>0</v>
      </c>
      <c r="Y107" s="37"/>
      <c r="Z107" s="243">
        <f>+'OCT-DEC 2024'!Z107+'JUL-SEP 2024'!Z107+'JAN-MAR 2025'!Z107+'APR-JUN 2025'!Z107</f>
        <v>0</v>
      </c>
      <c r="AA107" s="36"/>
      <c r="AB107" s="36">
        <f>+'OCT-DEC 2024'!AB107+'JUL-SEP 2024'!AB107+'JAN-MAR 2025'!AB107+'APR-JUN 2025'!AB107</f>
        <v>0</v>
      </c>
      <c r="AC107" s="36"/>
      <c r="AD107" s="36">
        <f t="shared" si="392"/>
        <v>0</v>
      </c>
      <c r="AE107" s="37"/>
      <c r="AF107" s="116">
        <f t="shared" si="393"/>
        <v>0</v>
      </c>
      <c r="AG107" s="117">
        <f t="shared" si="394"/>
        <v>0</v>
      </c>
      <c r="AH107" s="118">
        <f t="shared" si="395"/>
        <v>0</v>
      </c>
      <c r="AI107" s="32"/>
      <c r="AJ107" s="35">
        <f>+'OCT-DEC 2024'!AJ107+'JUL-SEP 2024'!AJ107+'JAN-MAR 2025'!AJ107+'APR-JUN 2025'!AJ107</f>
        <v>0</v>
      </c>
      <c r="AK107" s="36"/>
      <c r="AL107" s="36">
        <f>+'OCT-DEC 2024'!AL107+'JUL-SEP 2024'!AL107+'JAN-MAR 2025'!AL107+'APR-JUN 2025'!AL107</f>
        <v>0</v>
      </c>
      <c r="AM107" s="36"/>
      <c r="AN107" s="36">
        <v>0</v>
      </c>
      <c r="AO107" s="37"/>
      <c r="AP107" s="36">
        <f>+'OCT-DEC 2024'!AP107+'JUL-SEP 2024'!AP107+'JAN-MAR 2025'!AP107+'APR-JUN 2025'!AP107</f>
        <v>0</v>
      </c>
      <c r="AQ107" s="36"/>
      <c r="AR107" s="36">
        <f>+'OCT-DEC 2024'!AR107+'JUL-SEP 2024'!AR107+'JAN-MAR 2025'!AR107+'APR-JUN 2025'!AR107</f>
        <v>0</v>
      </c>
      <c r="AS107" s="39"/>
      <c r="AT107" s="36">
        <v>0</v>
      </c>
      <c r="AU107" s="37"/>
      <c r="AV107" s="116">
        <f t="shared" si="396"/>
        <v>0</v>
      </c>
      <c r="AW107" s="117">
        <f t="shared" si="397"/>
        <v>0</v>
      </c>
      <c r="AX107" s="118">
        <f t="shared" si="398"/>
        <v>0</v>
      </c>
      <c r="AY107" s="32"/>
      <c r="AZ107" s="35">
        <f>+'OCT-DEC 2024'!AZ107+'JUL-SEP 2024'!AZ107+'JAN-MAR 2025'!AZ107+'APR-JUN 2025'!AZ107</f>
        <v>0</v>
      </c>
      <c r="BA107" s="36"/>
      <c r="BB107" s="36">
        <f>+'OCT-DEC 2024'!BB107+'JUL-SEP 2024'!BB107+'JAN-MAR 2025'!BB107+'APR-JUN 2025'!BB107</f>
        <v>0</v>
      </c>
      <c r="BC107" s="36"/>
      <c r="BD107" s="36">
        <v>0</v>
      </c>
      <c r="BE107" s="37"/>
      <c r="BF107" s="38">
        <f>+'OCT-DEC 2024'!BF107+'JUL-SEP 2024'!BF107+'JAN-MAR 2025'!BF107+'APR-JUN 2025'!BF107</f>
        <v>0</v>
      </c>
      <c r="BG107" s="39"/>
      <c r="BH107" s="36">
        <f>+'OCT-DEC 2024'!BH107+'JUL-SEP 2024'!BH107+'JAN-MAR 2025'!BH107+'APR-JUN 2025'!BH107</f>
        <v>0</v>
      </c>
      <c r="BI107" s="39"/>
      <c r="BJ107" s="36">
        <v>0</v>
      </c>
      <c r="BK107" s="37"/>
      <c r="BL107" s="116">
        <f t="shared" si="399"/>
        <v>0</v>
      </c>
      <c r="BM107" s="117">
        <f t="shared" si="400"/>
        <v>0</v>
      </c>
      <c r="BN107" s="118">
        <f t="shared" si="401"/>
        <v>0</v>
      </c>
      <c r="BO107" s="32"/>
      <c r="BP107" s="35">
        <f>+'OCT-DEC 2024'!BP107+'JUL-SEP 2024'!BP107+'JAN-MAR 2025'!BP107+'APR-JUN 2025'!BP107</f>
        <v>0</v>
      </c>
      <c r="BQ107" s="36"/>
      <c r="BR107" s="36">
        <f>+'OCT-DEC 2024'!BR107+'JUL-SEP 2024'!BR107+'JAN-MAR 2025'!BR107+'APR-JUN 2025'!BR107</f>
        <v>0</v>
      </c>
      <c r="BS107" s="36"/>
      <c r="BT107" s="36">
        <v>0</v>
      </c>
      <c r="BU107" s="37"/>
      <c r="BV107" s="38">
        <f>+'OCT-DEC 2024'!BV107+'JUL-SEP 2024'!BV107+'JAN-MAR 2025'!BV107+'APR-JUN 2025'!BV107</f>
        <v>0</v>
      </c>
      <c r="BW107" s="36"/>
      <c r="BX107" s="36">
        <f>+'OCT-DEC 2024'!BX107+'JUL-SEP 2024'!BX107+'JAN-MAR 2025'!BX107+'APR-JUN 2025'!BX107</f>
        <v>0</v>
      </c>
      <c r="BY107" s="36"/>
      <c r="BZ107" s="36">
        <v>0</v>
      </c>
      <c r="CA107" s="37"/>
      <c r="CB107" s="116">
        <f t="shared" si="402"/>
        <v>0</v>
      </c>
      <c r="CC107" s="117">
        <f t="shared" si="403"/>
        <v>0</v>
      </c>
      <c r="CD107" s="118">
        <f t="shared" si="404"/>
        <v>0</v>
      </c>
      <c r="CE107" s="32"/>
      <c r="CF107" s="38">
        <f t="shared" si="405"/>
        <v>1227711.7041950002</v>
      </c>
      <c r="CG107" s="39"/>
      <c r="CH107" s="36">
        <f t="shared" si="406"/>
        <v>769046.06706599996</v>
      </c>
      <c r="CI107" s="39"/>
      <c r="CJ107" s="36">
        <f t="shared" ref="CJ107:CJ108" si="413">+CF107+CH107</f>
        <v>1996757.7712610001</v>
      </c>
      <c r="CK107" s="40"/>
      <c r="CL107" s="38">
        <f t="shared" si="407"/>
        <v>1011710.767276</v>
      </c>
      <c r="CM107" s="39"/>
      <c r="CN107" s="36">
        <f t="shared" si="408"/>
        <v>2396125.5988130001</v>
      </c>
      <c r="CO107" s="39"/>
      <c r="CP107" s="36">
        <f t="shared" si="409"/>
        <v>3407836.3660890004</v>
      </c>
      <c r="CQ107" s="40"/>
      <c r="CR107" s="152"/>
      <c r="CS107" s="163" t="s">
        <v>50</v>
      </c>
      <c r="CT107" s="38">
        <f t="shared" si="410"/>
        <v>1996757.7712610001</v>
      </c>
      <c r="CU107" s="36">
        <f t="shared" si="411"/>
        <v>3407836.3660890004</v>
      </c>
      <c r="CV107" s="37">
        <f t="shared" si="412"/>
        <v>5404594.1373500004</v>
      </c>
      <c r="CW107"/>
      <c r="CX107"/>
      <c r="CY107"/>
    </row>
    <row r="108" spans="1:103" s="19" customFormat="1" ht="15.6" x14ac:dyDescent="0.3">
      <c r="A108" s="26">
        <v>89</v>
      </c>
      <c r="B108" s="52" t="s">
        <v>48</v>
      </c>
      <c r="C108" s="34"/>
      <c r="D108" s="35">
        <f>+'JUL-SEP 2024'!D108+'OCT-DEC 2024'!D108+'JAN-MAR 2025'!D108+'APR-JUN 2025'!D108</f>
        <v>1385320.94</v>
      </c>
      <c r="E108" s="36"/>
      <c r="F108" s="36">
        <f>+'JUL-SEP 2024'!F108+'OCT-DEC 2024'!F108+'JAN-MAR 2025'!F108+'APR-JUN 2025'!F108</f>
        <v>691265.83924272994</v>
      </c>
      <c r="G108" s="36"/>
      <c r="H108" s="36">
        <f t="shared" si="386"/>
        <v>2076586.7792427298</v>
      </c>
      <c r="I108" s="203"/>
      <c r="J108" s="38">
        <f>+'JUL-SEP 2024'!J108+'OCT-DEC 2024'!J108+'JAN-MAR 2025'!J108+'APR-JUN 2025'!J108</f>
        <v>2954147.1</v>
      </c>
      <c r="K108" s="36"/>
      <c r="L108" s="36">
        <f>+'JUL-SEP 2024'!L108+'OCT-DEC 2024'!L108+'JAN-MAR 2025'!L108+'APR-JUN 2025'!L108</f>
        <v>2119091.6407572702</v>
      </c>
      <c r="M108" s="36"/>
      <c r="N108" s="36">
        <f t="shared" si="387"/>
        <v>5073238.7407572698</v>
      </c>
      <c r="O108" s="37"/>
      <c r="P108" s="116">
        <f t="shared" si="388"/>
        <v>4339468.04</v>
      </c>
      <c r="Q108" s="117">
        <f t="shared" si="389"/>
        <v>2810357.48</v>
      </c>
      <c r="R108" s="118">
        <f t="shared" si="390"/>
        <v>7149825.5199999996</v>
      </c>
      <c r="S108" s="32"/>
      <c r="T108" s="38">
        <f>+'JUL-SEP 2024'!T108+'OCT-DEC 2024'!T108+'JAN-MAR 2025'!T108+'APR-JUN 2025'!T108</f>
        <v>437249.24401921267</v>
      </c>
      <c r="U108" s="36"/>
      <c r="V108" s="36">
        <f>+'JUL-SEP 2024'!V108+'OCT-DEC 2024'!V108+'JAN-MAR 2025'!V108+'APR-JUN 2025'!V108</f>
        <v>107499.41325349746</v>
      </c>
      <c r="W108" s="36"/>
      <c r="X108" s="36">
        <f t="shared" si="391"/>
        <v>544748.65727271012</v>
      </c>
      <c r="Y108" s="37"/>
      <c r="Z108" s="243">
        <f>+'OCT-DEC 2024'!Z108+'JUL-SEP 2024'!Z108+'JAN-MAR 2025'!Z108+'APR-JUN 2025'!Z108</f>
        <v>838423.92871647654</v>
      </c>
      <c r="AA108" s="36"/>
      <c r="AB108" s="36">
        <f>+'OCT-DEC 2024'!AB108+'JUL-SEP 2024'!AB108+'JAN-MAR 2025'!AB108+'APR-JUN 2025'!AB108</f>
        <v>301091.37574616191</v>
      </c>
      <c r="AC108" s="36"/>
      <c r="AD108" s="36">
        <f t="shared" si="392"/>
        <v>1139515.3044626385</v>
      </c>
      <c r="AE108" s="37"/>
      <c r="AF108" s="116">
        <f t="shared" si="393"/>
        <v>1275673.1727356892</v>
      </c>
      <c r="AG108" s="117">
        <f t="shared" si="394"/>
        <v>408590.78899965936</v>
      </c>
      <c r="AH108" s="118">
        <f t="shared" si="395"/>
        <v>1684263.9617353487</v>
      </c>
      <c r="AI108" s="32"/>
      <c r="AJ108" s="35">
        <f>+'OCT-DEC 2024'!AJ108+'JUL-SEP 2024'!AJ108+'JAN-MAR 2025'!AJ108+'APR-JUN 2025'!AJ108</f>
        <v>273160.62224834948</v>
      </c>
      <c r="AK108" s="36"/>
      <c r="AL108" s="36">
        <f>+'OCT-DEC 2024'!AL108+'JUL-SEP 2024'!AL108+'JAN-MAR 2025'!AL108+'APR-JUN 2025'!AL108</f>
        <v>243297.22748600872</v>
      </c>
      <c r="AM108" s="36"/>
      <c r="AN108" s="36">
        <v>507849.73621433263</v>
      </c>
      <c r="AO108" s="37"/>
      <c r="AP108" s="36">
        <f>+'OCT-DEC 2024'!AP108+'JUL-SEP 2024'!AP108+'JAN-MAR 2025'!AP108+'APR-JUN 2025'!AP108</f>
        <v>350668.74000001646</v>
      </c>
      <c r="AQ108" s="36"/>
      <c r="AR108" s="36">
        <f>+'OCT-DEC 2024'!AR108+'JUL-SEP 2024'!AR108+'JAN-MAR 2025'!AR108+'APR-JUN 2025'!AR108</f>
        <v>745660.31999999762</v>
      </c>
      <c r="AS108" s="39"/>
      <c r="AT108" s="36">
        <v>507849.73621433263</v>
      </c>
      <c r="AU108" s="37"/>
      <c r="AV108" s="116">
        <f t="shared" si="396"/>
        <v>623829.362248366</v>
      </c>
      <c r="AW108" s="117">
        <f t="shared" si="397"/>
        <v>988957.54748600628</v>
      </c>
      <c r="AX108" s="118">
        <f t="shared" si="398"/>
        <v>1612786.9097343723</v>
      </c>
      <c r="AY108" s="32"/>
      <c r="AZ108" s="35">
        <f>+'OCT-DEC 2024'!AZ108+'JUL-SEP 2024'!AZ108+'JAN-MAR 2025'!AZ108+'APR-JUN 2025'!AZ108</f>
        <v>1935492.8009365804</v>
      </c>
      <c r="BA108" s="36"/>
      <c r="BB108" s="36">
        <f>+'OCT-DEC 2024'!BB108+'JUL-SEP 2024'!BB108+'JAN-MAR 2025'!BB108+'APR-JUN 2025'!BB108</f>
        <v>476949.04906341946</v>
      </c>
      <c r="BC108" s="36"/>
      <c r="BD108" s="36">
        <v>507849.73621433263</v>
      </c>
      <c r="BE108" s="37"/>
      <c r="BF108" s="38">
        <f>+'OCT-DEC 2024'!BF108+'JUL-SEP 2024'!BF108+'JAN-MAR 2025'!BF108+'APR-JUN 2025'!BF108</f>
        <v>7392160.0957152434</v>
      </c>
      <c r="BG108" s="39"/>
      <c r="BH108" s="36">
        <f>+'OCT-DEC 2024'!BH108+'JUL-SEP 2024'!BH108+'JAN-MAR 2025'!BH108+'APR-JUN 2025'!BH108</f>
        <v>6409242.7442847565</v>
      </c>
      <c r="BI108" s="36"/>
      <c r="BJ108" s="36">
        <v>507849.73621433263</v>
      </c>
      <c r="BK108" s="37"/>
      <c r="BL108" s="116">
        <f t="shared" si="399"/>
        <v>9327652.8966518231</v>
      </c>
      <c r="BM108" s="117">
        <f t="shared" si="400"/>
        <v>6886191.7933481764</v>
      </c>
      <c r="BN108" s="118">
        <f t="shared" si="401"/>
        <v>16213844.689999999</v>
      </c>
      <c r="BO108" s="32"/>
      <c r="BP108" s="35">
        <f>+'OCT-DEC 2024'!BP108+'JUL-SEP 2024'!BP108+'JAN-MAR 2025'!BP108+'APR-JUN 2025'!BP108</f>
        <v>0</v>
      </c>
      <c r="BQ108" s="36"/>
      <c r="BR108" s="36">
        <f>+'OCT-DEC 2024'!BR108+'JUL-SEP 2024'!BR108+'JAN-MAR 2025'!BR108+'APR-JUN 2025'!BR108</f>
        <v>0</v>
      </c>
      <c r="BS108" s="36"/>
      <c r="BT108" s="36">
        <v>507849.73621433263</v>
      </c>
      <c r="BU108" s="37"/>
      <c r="BV108" s="38">
        <f>+'OCT-DEC 2024'!BV108+'JUL-SEP 2024'!BV108+'JAN-MAR 2025'!BV108+'APR-JUN 2025'!BV108</f>
        <v>0</v>
      </c>
      <c r="BW108" s="36"/>
      <c r="BX108" s="36">
        <f>+'OCT-DEC 2024'!BX108+'JUL-SEP 2024'!BX108+'JAN-MAR 2025'!BX108+'APR-JUN 2025'!BX108</f>
        <v>0</v>
      </c>
      <c r="BY108" s="36"/>
      <c r="BZ108" s="36">
        <v>507849.73621433263</v>
      </c>
      <c r="CA108" s="37"/>
      <c r="CB108" s="116">
        <f t="shared" si="402"/>
        <v>0</v>
      </c>
      <c r="CC108" s="117">
        <f t="shared" si="403"/>
        <v>0</v>
      </c>
      <c r="CD108" s="118">
        <f t="shared" si="404"/>
        <v>0</v>
      </c>
      <c r="CE108" s="32"/>
      <c r="CF108" s="38">
        <f t="shared" si="405"/>
        <v>4031223.6072041425</v>
      </c>
      <c r="CG108" s="36"/>
      <c r="CH108" s="36">
        <f t="shared" si="406"/>
        <v>1519011.5290456556</v>
      </c>
      <c r="CI108" s="39"/>
      <c r="CJ108" s="36">
        <f t="shared" si="413"/>
        <v>5550235.1362497984</v>
      </c>
      <c r="CK108" s="40"/>
      <c r="CL108" s="38">
        <f t="shared" si="407"/>
        <v>11535399.864431737</v>
      </c>
      <c r="CM108" s="39"/>
      <c r="CN108" s="36">
        <f t="shared" si="408"/>
        <v>9575086.0807881858</v>
      </c>
      <c r="CO108" s="39"/>
      <c r="CP108" s="36">
        <f t="shared" si="409"/>
        <v>21110485.945219923</v>
      </c>
      <c r="CQ108" s="40"/>
      <c r="CR108" s="152"/>
      <c r="CS108" s="163" t="s">
        <v>48</v>
      </c>
      <c r="CT108" s="38">
        <f t="shared" si="410"/>
        <v>5550235.1362497984</v>
      </c>
      <c r="CU108" s="36">
        <f t="shared" si="411"/>
        <v>21110485.945219923</v>
      </c>
      <c r="CV108" s="37">
        <f t="shared" si="412"/>
        <v>26660721.081469722</v>
      </c>
      <c r="CW108"/>
      <c r="CX108"/>
      <c r="CY108"/>
    </row>
    <row r="109" spans="1:103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286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2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  <c r="CX109"/>
      <c r="CY109"/>
    </row>
    <row r="110" spans="1:103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286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242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68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68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  <c r="CX110" s="48"/>
    </row>
    <row r="111" spans="1:103" s="19" customFormat="1" ht="15.6" x14ac:dyDescent="0.3">
      <c r="A111" s="26">
        <v>90</v>
      </c>
      <c r="B111" s="26" t="s">
        <v>10</v>
      </c>
      <c r="C111" s="34"/>
      <c r="D111" s="355">
        <f>+'APR-JUN 2025'!D111</f>
        <v>37658</v>
      </c>
      <c r="E111" s="356"/>
      <c r="F111" s="357">
        <f>+'APR-JUN 2025'!F111</f>
        <v>9161</v>
      </c>
      <c r="G111" s="358"/>
      <c r="H111" s="358">
        <f>+D111+F111</f>
        <v>46819</v>
      </c>
      <c r="I111" s="356"/>
      <c r="J111" s="359">
        <f>+'APR-JUN 2025'!J111</f>
        <v>115676</v>
      </c>
      <c r="K111" s="356"/>
      <c r="L111" s="357">
        <f>+'APR-JUN 2025'!L111</f>
        <v>91923</v>
      </c>
      <c r="M111" s="358"/>
      <c r="N111" s="358">
        <f t="shared" ref="N111" si="414">+J111+L111</f>
        <v>207599</v>
      </c>
      <c r="O111" s="360"/>
      <c r="P111" s="361">
        <f>+D111+J111</f>
        <v>153334</v>
      </c>
      <c r="Q111" s="362">
        <f t="shared" ref="Q111" si="415">+F111+L111</f>
        <v>101084</v>
      </c>
      <c r="R111" s="363">
        <f t="shared" ref="R111" si="416">+P111+Q111</f>
        <v>254418</v>
      </c>
      <c r="S111" s="364"/>
      <c r="T111" s="365">
        <f>+'APR-JUN 2025'!T111</f>
        <v>43995</v>
      </c>
      <c r="U111" s="358"/>
      <c r="V111" s="358">
        <f>+'APR-JUN 2025'!V111</f>
        <v>19126</v>
      </c>
      <c r="W111" s="358"/>
      <c r="X111" s="358">
        <f>+T111+V111</f>
        <v>63121</v>
      </c>
      <c r="Y111" s="360"/>
      <c r="Z111" s="366">
        <f>+'APR-JUN 2025'!Z111</f>
        <v>291448</v>
      </c>
      <c r="AA111" s="358"/>
      <c r="AB111" s="358">
        <f>+'APR-JUN 2025'!AB111</f>
        <v>138308</v>
      </c>
      <c r="AC111" s="358"/>
      <c r="AD111" s="358">
        <f>+Z111+AB111</f>
        <v>429756</v>
      </c>
      <c r="AE111" s="360"/>
      <c r="AF111" s="361">
        <f t="shared" ref="AF111" si="417">+T111+Z111</f>
        <v>335443</v>
      </c>
      <c r="AG111" s="362">
        <f t="shared" ref="AG111" si="418">+V111+AB111</f>
        <v>157434</v>
      </c>
      <c r="AH111" s="363">
        <f t="shared" ref="AH111:AH112" si="419">+AF111+AG111</f>
        <v>492877</v>
      </c>
      <c r="AI111" s="364"/>
      <c r="AJ111" s="367">
        <f>+'APR-JUN 2025'!AJ111</f>
        <v>-570</v>
      </c>
      <c r="AK111" s="358"/>
      <c r="AL111" s="358">
        <f>+'APR-JUN 2025'!AL111</f>
        <v>-422</v>
      </c>
      <c r="AM111" s="358"/>
      <c r="AN111" s="358">
        <f>+AJ111+AL111</f>
        <v>-992</v>
      </c>
      <c r="AO111" s="360"/>
      <c r="AP111" s="358">
        <f>+'APR-JUN 2025'!AP111</f>
        <v>-2420</v>
      </c>
      <c r="AQ111" s="358"/>
      <c r="AR111" s="358">
        <f>+'APR-JUN 2025'!AR111</f>
        <v>-3319</v>
      </c>
      <c r="AS111" s="358"/>
      <c r="AT111" s="358">
        <f>+AP111+AR111</f>
        <v>-5739</v>
      </c>
      <c r="AU111" s="360"/>
      <c r="AV111" s="361">
        <f t="shared" ref="AV111" si="420">+AJ111+AP111</f>
        <v>-2990</v>
      </c>
      <c r="AW111" s="362">
        <f t="shared" ref="AW111" si="421">+AL111+AR111</f>
        <v>-3741</v>
      </c>
      <c r="AX111" s="363">
        <f t="shared" ref="AX111:AX112" si="422">+AV111+AW111</f>
        <v>-6731</v>
      </c>
      <c r="AY111" s="364"/>
      <c r="AZ111" s="367">
        <f>+'APR-JUN 2025'!AZ111</f>
        <v>56859.438146320717</v>
      </c>
      <c r="BA111" s="358"/>
      <c r="BB111" s="358">
        <f>+'APR-JUN 2025'!BB111</f>
        <v>20433.561853679283</v>
      </c>
      <c r="BC111" s="358"/>
      <c r="BD111" s="358">
        <f>+AZ111+BB111</f>
        <v>77293</v>
      </c>
      <c r="BE111" s="360"/>
      <c r="BF111" s="358">
        <f>+'APR-JUN 2025'!BF111</f>
        <v>327740.9842965568</v>
      </c>
      <c r="BG111" s="358"/>
      <c r="BH111" s="358">
        <f>+'APR-JUN 2025'!BH111</f>
        <v>152210.01570344323</v>
      </c>
      <c r="BI111" s="358"/>
      <c r="BJ111" s="358">
        <f>+BF111+BH111</f>
        <v>479951</v>
      </c>
      <c r="BK111" s="360"/>
      <c r="BL111" s="361">
        <f t="shared" ref="BL111:BL112" si="423">+AZ111+BF111</f>
        <v>384600.42244287749</v>
      </c>
      <c r="BM111" s="362">
        <f t="shared" ref="BM111:BM112" si="424">+BB111+BH111</f>
        <v>172643.57755712251</v>
      </c>
      <c r="BN111" s="363">
        <f t="shared" ref="BN111:BN112" si="425">+BL111+BM111</f>
        <v>557244</v>
      </c>
      <c r="BO111" s="364"/>
      <c r="BP111" s="367">
        <f>+'APR-JUN 2025'!BP111</f>
        <v>48884</v>
      </c>
      <c r="BQ111" s="358"/>
      <c r="BR111" s="358">
        <f>+'APR-JUN 2025'!BR111</f>
        <v>8688</v>
      </c>
      <c r="BS111" s="358"/>
      <c r="BT111" s="358">
        <f>+BP111+BR111</f>
        <v>57572</v>
      </c>
      <c r="BU111" s="360"/>
      <c r="BV111" s="365">
        <f>+'APR-JUN 2025'!BV111</f>
        <v>103478</v>
      </c>
      <c r="BW111" s="358"/>
      <c r="BX111" s="358">
        <f>+'APR-JUN 2025'!BX111</f>
        <v>69530</v>
      </c>
      <c r="BY111" s="358"/>
      <c r="BZ111" s="358">
        <f>+BV111+BX111</f>
        <v>173008</v>
      </c>
      <c r="CA111" s="360"/>
      <c r="CB111" s="361">
        <f t="shared" ref="CB111" si="426">+BP111+BV111</f>
        <v>152362</v>
      </c>
      <c r="CC111" s="362">
        <f t="shared" ref="CC111" si="427">+BR111+BX111</f>
        <v>78218</v>
      </c>
      <c r="CD111" s="363">
        <f t="shared" ref="CD111" si="428">+CB111+CC111</f>
        <v>230580</v>
      </c>
      <c r="CE111" s="364"/>
      <c r="CF111" s="365">
        <f t="shared" ref="CF111:CF112" si="429">+D111+T111+AJ111+AZ111+BP111</f>
        <v>186826.43814632072</v>
      </c>
      <c r="CG111" s="358"/>
      <c r="CH111" s="358">
        <f t="shared" ref="CH111:CH112" si="430">+F111+V111+AL111+BB111+BR111</f>
        <v>56986.561853679283</v>
      </c>
      <c r="CI111" s="358"/>
      <c r="CJ111" s="358">
        <f t="shared" ref="CJ111:CJ112" si="431">+CF111+CH111</f>
        <v>243813</v>
      </c>
      <c r="CK111" s="360"/>
      <c r="CL111" s="365">
        <f t="shared" ref="CL111:CL112" si="432">+J111+Z111+AP111+BF111+BV111</f>
        <v>835922.9842965568</v>
      </c>
      <c r="CM111" s="358"/>
      <c r="CN111" s="358">
        <f t="shared" ref="CN111:CN112" si="433">+L111+AB111+AR111+BH111+BX111</f>
        <v>448652.0157034432</v>
      </c>
      <c r="CO111" s="358"/>
      <c r="CP111" s="358">
        <f t="shared" ref="CP111:CP112" si="434">+CL111+CN111</f>
        <v>1284575</v>
      </c>
      <c r="CQ111" s="360"/>
      <c r="CR111" s="368"/>
      <c r="CS111" s="369" t="s">
        <v>10</v>
      </c>
      <c r="CT111" s="370">
        <f t="shared" ref="CT111:CT112" si="435">+CJ111</f>
        <v>243813</v>
      </c>
      <c r="CU111" s="371">
        <f t="shared" ref="CU111:CU112" si="436">+CP111</f>
        <v>1284575</v>
      </c>
      <c r="CV111" s="372">
        <f t="shared" ref="CV111:CV112" si="437">+CT111+CU111</f>
        <v>1528388</v>
      </c>
      <c r="CW111"/>
      <c r="CX111" s="251"/>
    </row>
    <row r="112" spans="1:103" s="19" customFormat="1" ht="15.6" x14ac:dyDescent="0.3">
      <c r="A112" s="26">
        <v>91</v>
      </c>
      <c r="B112" s="26" t="s">
        <v>11</v>
      </c>
      <c r="C112" s="34"/>
      <c r="D112" s="367">
        <f>+'JUL-SEP 2024'!D112+'OCT-DEC 2024'!D112+'JAN-MAR 2025'!D112+'APR-JUN 2025'!D112</f>
        <v>443388.76654545456</v>
      </c>
      <c r="E112" s="356"/>
      <c r="F112" s="358">
        <f>+'JUL-SEP 2024'!F112+'OCT-DEC 2024'!F112+'JAN-MAR 2025'!F112+'APR-JUN 2025'!F112</f>
        <v>116898</v>
      </c>
      <c r="G112" s="358"/>
      <c r="H112" s="358">
        <f>+D112+F112</f>
        <v>560286.76654545451</v>
      </c>
      <c r="I112" s="356"/>
      <c r="J112" s="365">
        <f>+'JUL-SEP 2024'!J112+'OCT-DEC 2024'!J112+'JAN-MAR 2025'!J112+'APR-JUN 2025'!J112</f>
        <v>1414402.7188181819</v>
      </c>
      <c r="K112" s="356"/>
      <c r="L112" s="358">
        <f>+'JUL-SEP 2024'!L112+'OCT-DEC 2024'!L112+'JAN-MAR 2025'!L112+'APR-JUN 2025'!L112</f>
        <v>1145012</v>
      </c>
      <c r="M112" s="358"/>
      <c r="N112" s="358">
        <f t="shared" ref="N112" si="438">+J112+L112</f>
        <v>2559414.7188181821</v>
      </c>
      <c r="O112" s="360"/>
      <c r="P112" s="361">
        <f>+D112+J112</f>
        <v>1857791.4853636364</v>
      </c>
      <c r="Q112" s="362">
        <f>+F112+L112</f>
        <v>1261910</v>
      </c>
      <c r="R112" s="363">
        <f>+P112+Q112</f>
        <v>3119701.4853636362</v>
      </c>
      <c r="S112" s="364"/>
      <c r="T112" s="365">
        <f>+'JUL-SEP 2024'!T112+'OCT-DEC 2024'!T112+'JAN-MAR 2025'!T112+'APR-JUN 2025'!T112</f>
        <v>645202</v>
      </c>
      <c r="U112" s="358"/>
      <c r="V112" s="358">
        <f>+'JUL-SEP 2024'!V112+'OCT-DEC 2024'!V112+'JAN-MAR 2025'!V112+'APR-JUN 2025'!V112</f>
        <v>229407</v>
      </c>
      <c r="W112" s="358"/>
      <c r="X112" s="358">
        <f>+T112+V112</f>
        <v>874609</v>
      </c>
      <c r="Y112" s="360"/>
      <c r="Z112" s="366">
        <f>+'OCT-DEC 2024'!Z112+'JUL-SEP 2024'!Z112+'JAN-MAR 2025'!Z112+'APR-JUN 2025'!Z112</f>
        <v>3663556</v>
      </c>
      <c r="AA112" s="358"/>
      <c r="AB112" s="358">
        <f>+'OCT-DEC 2024'!AB112+'JUL-SEP 2024'!AB112+'JAN-MAR 2025'!AB112+'APR-JUN 2025'!AB112</f>
        <v>1726988</v>
      </c>
      <c r="AC112" s="358"/>
      <c r="AD112" s="358">
        <f>+Z112+AB112</f>
        <v>5390544</v>
      </c>
      <c r="AE112" s="360"/>
      <c r="AF112" s="361">
        <f>+T112+Z112</f>
        <v>4308758</v>
      </c>
      <c r="AG112" s="362">
        <f>+V112+AB112</f>
        <v>1956395</v>
      </c>
      <c r="AH112" s="363">
        <f t="shared" si="419"/>
        <v>6265153</v>
      </c>
      <c r="AI112" s="364"/>
      <c r="AJ112" s="367">
        <f>+'OCT-DEC 2024'!AJ112+'JUL-SEP 2024'!AJ112+'JAN-MAR 2025'!AJ112+'APR-JUN 2025'!AJ112</f>
        <v>191048</v>
      </c>
      <c r="AK112" s="358"/>
      <c r="AL112" s="358">
        <f>+'OCT-DEC 2024'!AL112+'JUL-SEP 2024'!AL112+'JAN-MAR 2025'!AL112+'APR-JUN 2025'!AL112</f>
        <v>111073</v>
      </c>
      <c r="AM112" s="358"/>
      <c r="AN112" s="358">
        <f>+AJ112+AL112</f>
        <v>302121</v>
      </c>
      <c r="AO112" s="360"/>
      <c r="AP112" s="358">
        <f>+'OCT-DEC 2024'!AP112+'JUL-SEP 2024'!AP112+'JAN-MAR 2025'!AP112+'APR-JUN 2025'!AP112</f>
        <v>652193</v>
      </c>
      <c r="AQ112" s="358"/>
      <c r="AR112" s="358">
        <f>+'OCT-DEC 2024'!AR112+'JUL-SEP 2024'!AR112+'JAN-MAR 2025'!AR112+'APR-JUN 2025'!AR112</f>
        <v>561580</v>
      </c>
      <c r="AS112" s="358"/>
      <c r="AT112" s="358">
        <f>+AP112+AR112</f>
        <v>1213773</v>
      </c>
      <c r="AU112" s="360"/>
      <c r="AV112" s="361">
        <f>+AJ112+AP112</f>
        <v>843241</v>
      </c>
      <c r="AW112" s="362">
        <f>+AL112+AR112</f>
        <v>672653</v>
      </c>
      <c r="AX112" s="363">
        <f t="shared" si="422"/>
        <v>1515894</v>
      </c>
      <c r="AY112" s="364"/>
      <c r="AZ112" s="367">
        <f>+'OCT-DEC 2024'!AZ112+'JUL-SEP 2024'!AZ112+'JAN-MAR 2025'!AZ112+'APR-JUN 2025'!AZ112</f>
        <v>748807.64765549707</v>
      </c>
      <c r="BA112" s="358"/>
      <c r="BB112" s="358">
        <f>+'OCT-DEC 2024'!BB112+'JUL-SEP 2024'!BB112+'JAN-MAR 2025'!BB112+'APR-JUN 2025'!BB112</f>
        <v>239559.35234450287</v>
      </c>
      <c r="BC112" s="358"/>
      <c r="BD112" s="358">
        <f>+AZ112+BB112</f>
        <v>988367</v>
      </c>
      <c r="BE112" s="360"/>
      <c r="BF112" s="358">
        <f>+'OCT-DEC 2024'!BF112+'JUL-SEP 2024'!BF112+'JAN-MAR 2025'!BF112+'APR-JUN 2025'!BF112</f>
        <v>4186401.0406100331</v>
      </c>
      <c r="BG112" s="358"/>
      <c r="BH112" s="358">
        <f>+'OCT-DEC 2024'!BH112+'JUL-SEP 2024'!BH112+'JAN-MAR 2025'!BH112+'APR-JUN 2025'!BH112</f>
        <v>1987053.9593899667</v>
      </c>
      <c r="BI112" s="358"/>
      <c r="BJ112" s="358">
        <f>+BF112+BH112</f>
        <v>6173455</v>
      </c>
      <c r="BK112" s="360"/>
      <c r="BL112" s="361">
        <f t="shared" si="423"/>
        <v>4935208.6882655304</v>
      </c>
      <c r="BM112" s="362">
        <f t="shared" si="424"/>
        <v>2226613.3117344696</v>
      </c>
      <c r="BN112" s="363">
        <f t="shared" si="425"/>
        <v>7161822</v>
      </c>
      <c r="BO112" s="364"/>
      <c r="BP112" s="367">
        <f>+'OCT-DEC 2024'!BP112+'JUL-SEP 2024'!BP112+'JAN-MAR 2025'!BP112+'APR-JUN 2025'!BP112</f>
        <v>500171</v>
      </c>
      <c r="BQ112" s="358"/>
      <c r="BR112" s="358">
        <f>+'OCT-DEC 2024'!BR112+'JUL-SEP 2024'!BR112+'JAN-MAR 2025'!BR112+'APR-JUN 2025'!BR112</f>
        <v>91781</v>
      </c>
      <c r="BS112" s="358"/>
      <c r="BT112" s="358">
        <f>+BP112+BR112</f>
        <v>591952</v>
      </c>
      <c r="BU112" s="360"/>
      <c r="BV112" s="365">
        <f>+'OCT-DEC 2024'!BV112+'JUL-SEP 2024'!BV112+'JAN-MAR 2025'!BV112+'APR-JUN 2025'!BV112</f>
        <v>1265500</v>
      </c>
      <c r="BW112" s="358"/>
      <c r="BX112" s="358">
        <f>+'OCT-DEC 2024'!BX112+'JUL-SEP 2024'!BX112+'JAN-MAR 2025'!BX112+'APR-JUN 2025'!BX112</f>
        <v>866221</v>
      </c>
      <c r="BY112" s="358"/>
      <c r="BZ112" s="358">
        <f>+BV112+BX112</f>
        <v>2131721</v>
      </c>
      <c r="CA112" s="360"/>
      <c r="CB112" s="361">
        <f>+BP112+BV112</f>
        <v>1765671</v>
      </c>
      <c r="CC112" s="362">
        <f>+BR112+BX112</f>
        <v>958002</v>
      </c>
      <c r="CD112" s="363">
        <f>+CB112+CC112</f>
        <v>2723673</v>
      </c>
      <c r="CE112" s="364"/>
      <c r="CF112" s="365">
        <f t="shared" si="429"/>
        <v>2528617.4142009513</v>
      </c>
      <c r="CG112" s="358"/>
      <c r="CH112" s="358">
        <f t="shared" si="430"/>
        <v>788718.35234450293</v>
      </c>
      <c r="CI112" s="358"/>
      <c r="CJ112" s="358">
        <f t="shared" si="431"/>
        <v>3317335.766545454</v>
      </c>
      <c r="CK112" s="360"/>
      <c r="CL112" s="365">
        <f t="shared" si="432"/>
        <v>11182052.759428214</v>
      </c>
      <c r="CM112" s="358"/>
      <c r="CN112" s="358">
        <f t="shared" si="433"/>
        <v>6286854.9593899669</v>
      </c>
      <c r="CO112" s="358"/>
      <c r="CP112" s="358">
        <f t="shared" si="434"/>
        <v>17468907.71881818</v>
      </c>
      <c r="CQ112" s="360"/>
      <c r="CR112" s="368"/>
      <c r="CS112" s="369" t="s">
        <v>11</v>
      </c>
      <c r="CT112" s="370">
        <f t="shared" si="435"/>
        <v>3317335.766545454</v>
      </c>
      <c r="CU112" s="371">
        <f t="shared" si="436"/>
        <v>17468907.71881818</v>
      </c>
      <c r="CV112" s="372">
        <f t="shared" si="437"/>
        <v>20786243.485363632</v>
      </c>
      <c r="CW112"/>
      <c r="CX112" s="252"/>
    </row>
    <row r="113" spans="1:102" s="19" customFormat="1" ht="15.6" x14ac:dyDescent="0.3">
      <c r="A113" s="26">
        <v>92</v>
      </c>
      <c r="B113" s="26" t="s">
        <v>12</v>
      </c>
      <c r="C113" s="34"/>
      <c r="D113" s="76">
        <f>+D10/D112</f>
        <v>2570.3194470606131</v>
      </c>
      <c r="E113" s="235"/>
      <c r="F113" s="78">
        <f>+F10/F112</f>
        <v>2952.3752629642936</v>
      </c>
      <c r="G113" s="78"/>
      <c r="H113" s="78">
        <f>+H10/H112</f>
        <v>2650.0314149924584</v>
      </c>
      <c r="I113" s="288"/>
      <c r="J113" s="80">
        <f>+J10/J112</f>
        <v>459.87504290396771</v>
      </c>
      <c r="K113" s="235"/>
      <c r="L113" s="78">
        <v>531.67739648668123</v>
      </c>
      <c r="M113" s="78"/>
      <c r="N113" s="78">
        <v>435.4313260683536</v>
      </c>
      <c r="O113" s="79"/>
      <c r="P113" s="136">
        <f>+P10/P112</f>
        <v>963.56307710690874</v>
      </c>
      <c r="Q113" s="137">
        <f>+Q10/Q112</f>
        <v>1010.1233438359312</v>
      </c>
      <c r="R113" s="138">
        <f>+R10/R112</f>
        <v>982.39656693395614</v>
      </c>
      <c r="S113" s="32"/>
      <c r="T113" s="80">
        <f>+T10/T112</f>
        <v>2765.0642159354747</v>
      </c>
      <c r="U113" s="77"/>
      <c r="V113" s="78">
        <f>+V10/V112</f>
        <v>2311.8528284228469</v>
      </c>
      <c r="W113" s="78"/>
      <c r="X113" s="78">
        <f>+X10/X112</f>
        <v>2646.1883928246798</v>
      </c>
      <c r="Y113" s="79"/>
      <c r="Z113" s="246">
        <f>+Z10/Z112</f>
        <v>340.54539333669226</v>
      </c>
      <c r="AA113" s="78"/>
      <c r="AB113" s="78">
        <f>+AB10/AB112</f>
        <v>467.68251767817731</v>
      </c>
      <c r="AC113" s="78"/>
      <c r="AD113" s="78">
        <f>+AD10/AD112</f>
        <v>381.27677185660644</v>
      </c>
      <c r="AE113" s="81"/>
      <c r="AF113" s="136">
        <f>+AF10/AF112</f>
        <v>703.59766811712313</v>
      </c>
      <c r="AG113" s="137">
        <f>+AG10/AG112</f>
        <v>683.93004360060218</v>
      </c>
      <c r="AH113" s="138">
        <f>+AH10/AH112</f>
        <v>697.45613537785903</v>
      </c>
      <c r="AI113" s="32"/>
      <c r="AJ113" s="76">
        <f>+AJ10/AJ112</f>
        <v>2404.2936460470669</v>
      </c>
      <c r="AK113" s="77"/>
      <c r="AL113" s="78">
        <f>+AL10/AL112</f>
        <v>1707.1078698317165</v>
      </c>
      <c r="AM113" s="78"/>
      <c r="AN113" s="78">
        <f>+AN10/AN112</f>
        <v>2147.9774160545549</v>
      </c>
      <c r="AO113" s="79"/>
      <c r="AP113" s="80">
        <f>+AP10/AP112</f>
        <v>351.62904814985745</v>
      </c>
      <c r="AQ113" s="78"/>
      <c r="AR113" s="78">
        <f>+AR10/AR112</f>
        <v>355.06840880927473</v>
      </c>
      <c r="AS113" s="78"/>
      <c r="AT113" s="78">
        <f>+AT10/AT112</f>
        <v>353.2203474777512</v>
      </c>
      <c r="AU113" s="81"/>
      <c r="AV113" s="136">
        <f>+AV10/AV112</f>
        <v>816.68881884301163</v>
      </c>
      <c r="AW113" s="137">
        <f>+AW10/AW112</f>
        <v>578.32628330644582</v>
      </c>
      <c r="AX113" s="138">
        <f>+AX10/AX112</f>
        <v>710.91936885753933</v>
      </c>
      <c r="AY113" s="32"/>
      <c r="AZ113" s="76">
        <f>+AZ10/AZ112</f>
        <v>2857.2046848151631</v>
      </c>
      <c r="BA113" s="77"/>
      <c r="BB113" s="78">
        <f>+BB10/BB112</f>
        <v>2943.5248618440023</v>
      </c>
      <c r="BC113" s="78"/>
      <c r="BD113" s="78">
        <f>+BD10/BD112</f>
        <v>2878.1268783963847</v>
      </c>
      <c r="BE113" s="79"/>
      <c r="BF113" s="80">
        <f>+BF10/BF112</f>
        <v>420.41559024090407</v>
      </c>
      <c r="BG113" s="78"/>
      <c r="BH113" s="78">
        <f>+BH10/BH112</f>
        <v>785.48212918195702</v>
      </c>
      <c r="BI113" s="78"/>
      <c r="BJ113" s="78">
        <f>+BJ10/BJ112</f>
        <v>537.91979358305377</v>
      </c>
      <c r="BK113" s="81"/>
      <c r="BL113" s="136">
        <f>+BL10/BL112</f>
        <v>790.14388847463124</v>
      </c>
      <c r="BM113" s="137">
        <f>+BM10/BM112</f>
        <v>1017.6640337110233</v>
      </c>
      <c r="BN113" s="138">
        <f>+BN10/BN112</f>
        <v>860.87999223022734</v>
      </c>
      <c r="BO113" s="32"/>
      <c r="BP113" s="76">
        <f>+BP10/BP112</f>
        <v>2176.6246204598015</v>
      </c>
      <c r="BQ113" s="77"/>
      <c r="BR113" s="78">
        <f>+BR10/BR112</f>
        <v>2339.5048275786971</v>
      </c>
      <c r="BS113" s="78"/>
      <c r="BT113" s="78">
        <f>+BT10/BT112</f>
        <v>2201.8788780509226</v>
      </c>
      <c r="BU113" s="79"/>
      <c r="BV113" s="80">
        <f>+BV10/BV112</f>
        <v>322.27037638087785</v>
      </c>
      <c r="BW113" s="78"/>
      <c r="BX113" s="78">
        <f>+BX10/BX112</f>
        <v>545.02880442750757</v>
      </c>
      <c r="BY113" s="78"/>
      <c r="BZ113" s="78">
        <f>+BZ10/BZ112</f>
        <v>412.78786356657412</v>
      </c>
      <c r="CA113" s="81"/>
      <c r="CB113" s="136">
        <f>+CB10/CB112</f>
        <v>847.56314984501648</v>
      </c>
      <c r="CC113" s="137">
        <f>+CC10/CC112</f>
        <v>716.94786501489602</v>
      </c>
      <c r="CD113" s="138">
        <f>+CD10/CD112</f>
        <v>801.62162011739304</v>
      </c>
      <c r="CE113" s="32"/>
      <c r="CF113" s="80">
        <f>+CF10/CF112</f>
        <v>2614.5483372920053</v>
      </c>
      <c r="CG113" s="78"/>
      <c r="CH113" s="78">
        <f>+CH10/CH112</f>
        <v>2516.69886204461</v>
      </c>
      <c r="CI113" s="77"/>
      <c r="CJ113" s="78">
        <f>+CJ10/CJ112</f>
        <v>2591.2839823017152</v>
      </c>
      <c r="CK113" s="81"/>
      <c r="CL113" s="80">
        <f>+CL10/CL112</f>
        <v>384.11972756904044</v>
      </c>
      <c r="CM113" s="77"/>
      <c r="CN113" s="78">
        <f>+CN10/CN112</f>
        <v>631.40476353463691</v>
      </c>
      <c r="CO113" s="78"/>
      <c r="CP113" s="78">
        <f>+CP10/CP112</f>
        <v>473.1147111001809</v>
      </c>
      <c r="CQ113" s="81"/>
      <c r="CR113" s="156"/>
      <c r="CS113" s="161" t="s">
        <v>12</v>
      </c>
      <c r="CT113" s="80">
        <f>+CT10/CT112</f>
        <v>2591.2839823017152</v>
      </c>
      <c r="CU113" s="78">
        <f>+CU10/CU112</f>
        <v>473.1147111001809</v>
      </c>
      <c r="CV113" s="79">
        <f>+CV10/CV112</f>
        <v>811.15937452876608</v>
      </c>
      <c r="CW113"/>
    </row>
    <row r="114" spans="1:102" s="19" customFormat="1" ht="15.6" x14ac:dyDescent="0.3">
      <c r="A114" s="26"/>
      <c r="B114" s="26"/>
      <c r="C114" s="34"/>
      <c r="D114" s="35"/>
      <c r="E114" s="203"/>
      <c r="F114" s="36"/>
      <c r="G114" s="36"/>
      <c r="H114" s="36"/>
      <c r="I114" s="203"/>
      <c r="J114" s="38"/>
      <c r="K114" s="203"/>
      <c r="L114" s="36"/>
      <c r="M114" s="36"/>
      <c r="N114" s="36"/>
      <c r="O114" s="37"/>
      <c r="P114" s="139"/>
      <c r="Q114" s="140"/>
      <c r="R114" s="141"/>
      <c r="S114" s="32"/>
      <c r="T114" s="38"/>
      <c r="U114" s="36"/>
      <c r="V114" s="36"/>
      <c r="W114" s="36"/>
      <c r="X114" s="36"/>
      <c r="Y114" s="37"/>
      <c r="Z114" s="243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9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9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2" s="19" customFormat="1" ht="15.6" x14ac:dyDescent="0.3">
      <c r="A115" s="26"/>
      <c r="B115" s="50" t="s">
        <v>95</v>
      </c>
      <c r="C115" s="34"/>
      <c r="D115" s="223">
        <f>+D103</f>
        <v>-66209223.226140738</v>
      </c>
      <c r="E115" s="203"/>
      <c r="F115" s="227">
        <f>+F103</f>
        <v>-9679225.7745697498</v>
      </c>
      <c r="G115" s="228"/>
      <c r="H115" s="227">
        <f>+H103</f>
        <v>-75888449.000710726</v>
      </c>
      <c r="I115" s="203"/>
      <c r="J115" s="290">
        <f>+J103</f>
        <v>1166576.7453083992</v>
      </c>
      <c r="K115" s="203"/>
      <c r="L115" s="227">
        <f>+L103</f>
        <v>-50718916.878352284</v>
      </c>
      <c r="M115" s="228"/>
      <c r="N115" s="227">
        <f>+N103</f>
        <v>-49552340.133043528</v>
      </c>
      <c r="O115" s="37"/>
      <c r="P115" s="116">
        <f>+P103</f>
        <v>-65042646.4808321</v>
      </c>
      <c r="Q115" s="140">
        <f>+Q103</f>
        <v>-60398142.652921677</v>
      </c>
      <c r="R115" s="141">
        <f>+R103</f>
        <v>-125440789.13375425</v>
      </c>
      <c r="S115" s="32"/>
      <c r="T115" s="73">
        <f>+T103</f>
        <v>-25867515.529404879</v>
      </c>
      <c r="U115" s="36"/>
      <c r="V115" s="72">
        <f>+V103</f>
        <v>3823736.5812523365</v>
      </c>
      <c r="W115" s="36"/>
      <c r="X115" s="72">
        <f>+X103</f>
        <v>-22043778.948153019</v>
      </c>
      <c r="Y115" s="37"/>
      <c r="Z115" s="247">
        <f>+Z103</f>
        <v>-35043521.297158957</v>
      </c>
      <c r="AA115" s="36"/>
      <c r="AB115" s="72">
        <f>+AB103</f>
        <v>-33194978.696900249</v>
      </c>
      <c r="AC115" s="36"/>
      <c r="AD115" s="72">
        <f>+AD103</f>
        <v>-68238499.994059563</v>
      </c>
      <c r="AE115" s="37"/>
      <c r="AF115" s="116">
        <f>+AF103</f>
        <v>-60911036.826563835</v>
      </c>
      <c r="AG115" s="140">
        <f>+AG103</f>
        <v>-29371242.11564827</v>
      </c>
      <c r="AH115" s="141">
        <f>+AH103</f>
        <v>-90282278.942209244</v>
      </c>
      <c r="AI115" s="32"/>
      <c r="AJ115" s="71">
        <f>+AJ103</f>
        <v>-9362591.2693087459</v>
      </c>
      <c r="AK115" s="36"/>
      <c r="AL115" s="72">
        <f>+AL103</f>
        <v>-16667540.149853289</v>
      </c>
      <c r="AM115" s="36"/>
      <c r="AN115" s="72">
        <f>+AN103</f>
        <v>-26030131.419162154</v>
      </c>
      <c r="AO115" s="37"/>
      <c r="AP115" s="72">
        <f>+AP103</f>
        <v>23272740.986232102</v>
      </c>
      <c r="AQ115" s="36"/>
      <c r="AR115" s="72">
        <f>+AR103</f>
        <v>4410332.893250227</v>
      </c>
      <c r="AS115" s="39"/>
      <c r="AT115" s="72">
        <f>+AT103</f>
        <v>27683073.879482508</v>
      </c>
      <c r="AU115" s="37"/>
      <c r="AV115" s="116">
        <f>+AV103</f>
        <v>13910149.716923475</v>
      </c>
      <c r="AW115" s="140">
        <f>+AW103</f>
        <v>-12257207.256603122</v>
      </c>
      <c r="AX115" s="118">
        <f>+AX103</f>
        <v>1652942.4603204727</v>
      </c>
      <c r="AY115" s="32"/>
      <c r="AZ115" s="71">
        <f>+AZ103</f>
        <v>-213522881.97829866</v>
      </c>
      <c r="BA115" s="36"/>
      <c r="BB115" s="72">
        <f>+BB103</f>
        <v>6699350.735329628</v>
      </c>
      <c r="BC115" s="36"/>
      <c r="BD115" s="72">
        <f>+BD103</f>
        <v>-206823531.24296856</v>
      </c>
      <c r="BE115" s="37"/>
      <c r="BF115" s="72">
        <f>+BF103</f>
        <v>-238830197.30994773</v>
      </c>
      <c r="BG115" s="39"/>
      <c r="BH115" s="72">
        <f>+BH103</f>
        <v>-270043851.50911045</v>
      </c>
      <c r="BI115" s="36"/>
      <c r="BJ115" s="72">
        <f>+BJ103</f>
        <v>-508874048.81905746</v>
      </c>
      <c r="BK115" s="37"/>
      <c r="BL115" s="116">
        <f>+BL103</f>
        <v>-452353079.28824568</v>
      </c>
      <c r="BM115" s="140">
        <f>+BM103</f>
        <v>-263344500.77378035</v>
      </c>
      <c r="BN115" s="141">
        <f>+BN103</f>
        <v>-715697580.06202602</v>
      </c>
      <c r="BO115" s="32"/>
      <c r="BP115" s="71">
        <f>+BP103</f>
        <v>-16712380.55718112</v>
      </c>
      <c r="BQ115" s="36"/>
      <c r="BR115" s="72">
        <f>+BR103</f>
        <v>-8206659.2016288042</v>
      </c>
      <c r="BS115" s="36"/>
      <c r="BT115" s="72">
        <f>+BT103</f>
        <v>-24919039.758810043</v>
      </c>
      <c r="BU115" s="37"/>
      <c r="BV115" s="72">
        <f>+BV103</f>
        <v>-17276666.819470644</v>
      </c>
      <c r="BW115" s="36"/>
      <c r="BX115" s="72">
        <f>+BX103</f>
        <v>-17874770.111721396</v>
      </c>
      <c r="BY115" s="36"/>
      <c r="BZ115" s="72">
        <f>+BZ103</f>
        <v>-35151436.931191921</v>
      </c>
      <c r="CA115" s="37"/>
      <c r="CB115" s="116">
        <f>+CB103</f>
        <v>-33989047.376651764</v>
      </c>
      <c r="CC115" s="140">
        <f>+CC103</f>
        <v>-26081429.31335032</v>
      </c>
      <c r="CD115" s="141">
        <f>+CD103</f>
        <v>-60070476.690002441</v>
      </c>
      <c r="CE115" s="32"/>
      <c r="CF115" s="73">
        <f>+CF103</f>
        <v>-331674592.56033516</v>
      </c>
      <c r="CG115" s="72"/>
      <c r="CH115" s="72">
        <f>+CH103</f>
        <v>-24030337.809470415</v>
      </c>
      <c r="CI115" s="72"/>
      <c r="CJ115" s="72">
        <f>+CJ103</f>
        <v>-355704930.3698082</v>
      </c>
      <c r="CK115" s="74"/>
      <c r="CL115" s="73">
        <f>+CL103</f>
        <v>-266711067.69503593</v>
      </c>
      <c r="CM115" s="72"/>
      <c r="CN115" s="72">
        <f>+CN103</f>
        <v>-367422184.30283403</v>
      </c>
      <c r="CO115" s="72"/>
      <c r="CP115" s="72">
        <f>+CP103</f>
        <v>-634133251.99786854</v>
      </c>
      <c r="CQ115" s="74"/>
      <c r="CR115" s="155"/>
      <c r="CS115" s="162" t="s">
        <v>95</v>
      </c>
      <c r="CT115" s="277">
        <f>+CT103</f>
        <v>-355704930.36980438</v>
      </c>
      <c r="CU115" s="278">
        <f>+CU103</f>
        <v>-634133251.99786854</v>
      </c>
      <c r="CV115" s="279">
        <f>+CV103</f>
        <v>-989838182.36767578</v>
      </c>
      <c r="CW115"/>
    </row>
    <row r="116" spans="1:102" s="19" customFormat="1" ht="4.5" customHeight="1" x14ac:dyDescent="0.3">
      <c r="A116" s="26"/>
      <c r="B116" s="50"/>
      <c r="C116" s="34"/>
      <c r="D116" s="224"/>
      <c r="E116" s="203"/>
      <c r="F116" s="227"/>
      <c r="G116" s="228"/>
      <c r="H116" s="227"/>
      <c r="I116" s="203"/>
      <c r="J116" s="291"/>
      <c r="K116" s="203"/>
      <c r="L116" s="227"/>
      <c r="M116" s="228"/>
      <c r="N116" s="227"/>
      <c r="O116" s="37"/>
      <c r="P116" s="139"/>
      <c r="Q116" s="140"/>
      <c r="R116" s="141"/>
      <c r="S116" s="32"/>
      <c r="T116" s="73"/>
      <c r="U116" s="36"/>
      <c r="V116" s="72"/>
      <c r="W116" s="36"/>
      <c r="X116" s="72"/>
      <c r="Y116" s="37"/>
      <c r="Z116" s="247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9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9"/>
      <c r="BH116" s="72"/>
      <c r="BI116" s="36"/>
      <c r="BJ116" s="72"/>
      <c r="BK116" s="37"/>
      <c r="BL116" s="139"/>
      <c r="BM116" s="140"/>
      <c r="BN116" s="141"/>
      <c r="BO116" s="32"/>
      <c r="BP116" s="71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2" s="19" customFormat="1" ht="15.6" x14ac:dyDescent="0.3">
      <c r="A117" s="26"/>
      <c r="B117" s="50" t="s">
        <v>97</v>
      </c>
      <c r="C117" s="34"/>
      <c r="D117" s="225">
        <f>+D103/D17</f>
        <v>-5.8321527598536968E-2</v>
      </c>
      <c r="E117" s="236"/>
      <c r="F117" s="229">
        <f>+F103/F17</f>
        <v>-2.8703490520666328E-2</v>
      </c>
      <c r="G117" s="230"/>
      <c r="H117" s="229">
        <f>+H103/H17</f>
        <v>-5.1538573241844667E-2</v>
      </c>
      <c r="I117" s="236"/>
      <c r="J117" s="292">
        <f>+J103/J17</f>
        <v>1.8021677581427876E-3</v>
      </c>
      <c r="K117" s="236"/>
      <c r="L117" s="229">
        <f>+L103/L17</f>
        <v>-5.4013063836417387E-2</v>
      </c>
      <c r="M117" s="230"/>
      <c r="N117" s="229">
        <f>+N103/N17</f>
        <v>-3.1237081661900087E-2</v>
      </c>
      <c r="O117" s="85"/>
      <c r="P117" s="142">
        <f>+P103/P17</f>
        <v>-3.6488260714342718E-2</v>
      </c>
      <c r="Q117" s="143">
        <f>+Q103/Q17</f>
        <v>-4.7325575314232343E-2</v>
      </c>
      <c r="R117" s="144">
        <f>+R103/R17</f>
        <v>-4.1009939569550333E-2</v>
      </c>
      <c r="S117" s="32"/>
      <c r="T117" s="86">
        <f>+T103/T17</f>
        <v>-1.4468383518615773E-2</v>
      </c>
      <c r="U117" s="83"/>
      <c r="V117" s="84">
        <f>+V103/V17</f>
        <v>6.5513911845989639E-3</v>
      </c>
      <c r="W117" s="83"/>
      <c r="X117" s="84">
        <f>+X103/X17</f>
        <v>-9.2952206865337724E-3</v>
      </c>
      <c r="Y117" s="85"/>
      <c r="Z117" s="248">
        <f>+Z103/Z17</f>
        <v>-2.7998147262387071E-2</v>
      </c>
      <c r="AA117" s="83"/>
      <c r="AB117" s="84">
        <f>+AB103/AB17</f>
        <v>-3.6656667905772843E-2</v>
      </c>
      <c r="AC117" s="83"/>
      <c r="AD117" s="84">
        <f>+AD103/AD17</f>
        <v>-3.1632878917272018E-2</v>
      </c>
      <c r="AE117" s="85"/>
      <c r="AF117" s="142">
        <f>+AF103/AF17</f>
        <v>-2.003980754964706E-2</v>
      </c>
      <c r="AG117" s="143">
        <f>+AG103/AG17</f>
        <v>-1.9722605274210846E-2</v>
      </c>
      <c r="AH117" s="144">
        <f>+AH103/AH17</f>
        <v>-1.9935499235271138E-2</v>
      </c>
      <c r="AI117" s="32"/>
      <c r="AJ117" s="82">
        <f>+AJ103/AJ17</f>
        <v>-1.7838557228247901E-2</v>
      </c>
      <c r="AK117" s="83"/>
      <c r="AL117" s="84">
        <f>+AL103/AL17</f>
        <v>-5.601482449099713E-2</v>
      </c>
      <c r="AM117" s="83"/>
      <c r="AN117" s="84">
        <f>+AN103/AN17</f>
        <v>-3.165114538390456E-2</v>
      </c>
      <c r="AO117" s="85"/>
      <c r="AP117" s="84">
        <f>+AP103/AP17</f>
        <v>7.4434986104160342E-2</v>
      </c>
      <c r="AQ117" s="83"/>
      <c r="AR117" s="84">
        <f>+AR103/AR17</f>
        <v>1.2878258781575622E-2</v>
      </c>
      <c r="AS117" s="39"/>
      <c r="AT117" s="84">
        <f>+AT103/AT17</f>
        <v>4.2256359135835718E-2</v>
      </c>
      <c r="AU117" s="85"/>
      <c r="AV117" s="142">
        <f>+AV103/AV17</f>
        <v>1.6608935542625953E-2</v>
      </c>
      <c r="AW117" s="143">
        <f>+AW103/AW17</f>
        <v>-1.9151308130572142E-2</v>
      </c>
      <c r="AX117" s="144">
        <f>+AX103/AX17</f>
        <v>1.1187205746703032E-3</v>
      </c>
      <c r="AY117" s="32"/>
      <c r="AZ117" s="82">
        <f>+AZ103/AZ17</f>
        <v>-0.10072740498139776</v>
      </c>
      <c r="BA117" s="83"/>
      <c r="BB117" s="84">
        <f>+BB103/BB17</f>
        <v>9.482652748174036E-3</v>
      </c>
      <c r="BC117" s="83"/>
      <c r="BD117" s="84">
        <f>+BD103/BD17</f>
        <v>-7.3178347404346769E-2</v>
      </c>
      <c r="BE117" s="85"/>
      <c r="BF117" s="84">
        <f>+BF103/BF17</f>
        <v>-0.13625142752159658</v>
      </c>
      <c r="BG117" s="39"/>
      <c r="BH117" s="84">
        <f>+BH103/BH17</f>
        <v>-0.17633404389547525</v>
      </c>
      <c r="BI117" s="83"/>
      <c r="BJ117" s="84">
        <f>+BJ103/BJ17</f>
        <v>-0.154941532065932</v>
      </c>
      <c r="BK117" s="85"/>
      <c r="BL117" s="142">
        <f>+BL103/BL17</f>
        <v>-0.11680642149489862</v>
      </c>
      <c r="BM117" s="143">
        <f>+BM103/BM17</f>
        <v>-0.11767386639328475</v>
      </c>
      <c r="BN117" s="144">
        <f>+BN103/BN17</f>
        <v>-0.11712411101344454</v>
      </c>
      <c r="BO117" s="32"/>
      <c r="BP117" s="82">
        <f>+BP103/BP17</f>
        <v>-1.5198533346836572E-2</v>
      </c>
      <c r="BQ117" s="83"/>
      <c r="BR117" s="84">
        <f>+BR103/BR17</f>
        <v>-3.8862150332734061E-2</v>
      </c>
      <c r="BS117" s="83"/>
      <c r="BT117" s="84">
        <f>+BT103/BT17</f>
        <v>-1.9010871571988091E-2</v>
      </c>
      <c r="BU117" s="85"/>
      <c r="BV117" s="84">
        <f>+BV103/BV17</f>
        <v>-4.2387065460393968E-2</v>
      </c>
      <c r="BW117" s="83"/>
      <c r="BX117" s="84">
        <f>+BX103/BX17</f>
        <v>-3.7861019282924201E-2</v>
      </c>
      <c r="BY117" s="83"/>
      <c r="BZ117" s="84">
        <f>+BZ103/BZ17</f>
        <v>-3.9958060187122606E-2</v>
      </c>
      <c r="CA117" s="85"/>
      <c r="CB117" s="142">
        <f>+CB103/CB17</f>
        <v>-2.2551153666641316E-2</v>
      </c>
      <c r="CC117" s="143">
        <f>+CC103/CC17</f>
        <v>-3.8170423402578063E-2</v>
      </c>
      <c r="CD117" s="144">
        <f>+CD103/CD17</f>
        <v>-2.7423347041657865E-2</v>
      </c>
      <c r="CE117" s="32"/>
      <c r="CF117" s="86">
        <f>+CF103/CF17</f>
        <v>-4.9745900683824118E-2</v>
      </c>
      <c r="CG117" s="84"/>
      <c r="CH117" s="84">
        <f>+CH103/CH17</f>
        <v>-1.1249730606193777E-2</v>
      </c>
      <c r="CI117" s="84"/>
      <c r="CJ117" s="84">
        <f>+CJ103/CJ17</f>
        <v>-4.0405144133447445E-2</v>
      </c>
      <c r="CK117" s="85"/>
      <c r="CL117" s="87">
        <f>+CL103/CL17</f>
        <v>-6.1003368991912783E-2</v>
      </c>
      <c r="CM117" s="83"/>
      <c r="CN117" s="83">
        <f>+CN103/CN17</f>
        <v>-8.7677936607621673E-2</v>
      </c>
      <c r="CO117" s="83"/>
      <c r="CP117" s="172">
        <f>+CP103/CP17</f>
        <v>-7.4057974238421378E-2</v>
      </c>
      <c r="CQ117" s="85"/>
      <c r="CR117" s="157"/>
      <c r="CS117" s="162" t="s">
        <v>97</v>
      </c>
      <c r="CT117" s="179">
        <f>+CT103/CT17</f>
        <v>-4.0405144133447007E-2</v>
      </c>
      <c r="CU117" s="172">
        <f>+CU103/CU17</f>
        <v>-7.4057974238421378E-2</v>
      </c>
      <c r="CV117" s="180">
        <f>+CV103/CV17</f>
        <v>-5.6998246061168704E-2</v>
      </c>
      <c r="CW117"/>
    </row>
    <row r="118" spans="1:102" s="19" customFormat="1" ht="5.25" customHeight="1" x14ac:dyDescent="0.3">
      <c r="A118" s="26"/>
      <c r="B118" s="50"/>
      <c r="C118" s="34"/>
      <c r="D118" s="226"/>
      <c r="E118" s="83"/>
      <c r="F118" s="230"/>
      <c r="G118" s="230"/>
      <c r="H118" s="230"/>
      <c r="I118" s="236"/>
      <c r="J118" s="293"/>
      <c r="K118" s="83"/>
      <c r="L118" s="230"/>
      <c r="M118" s="230"/>
      <c r="N118" s="230"/>
      <c r="O118" s="85"/>
      <c r="P118" s="142"/>
      <c r="Q118" s="143"/>
      <c r="R118" s="144"/>
      <c r="S118" s="32"/>
      <c r="T118" s="87"/>
      <c r="U118" s="83"/>
      <c r="V118" s="83"/>
      <c r="W118" s="83"/>
      <c r="X118" s="83"/>
      <c r="Y118" s="85"/>
      <c r="Z118" s="249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39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39"/>
      <c r="BH118" s="83"/>
      <c r="BI118" s="83"/>
      <c r="BJ118" s="83"/>
      <c r="BK118" s="85"/>
      <c r="BL118" s="142"/>
      <c r="BM118" s="143"/>
      <c r="BN118" s="144"/>
      <c r="BO118" s="32"/>
      <c r="BP118" s="8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2" s="19" customFormat="1" ht="15.6" x14ac:dyDescent="0.3">
      <c r="A119" s="26"/>
      <c r="B119" s="50" t="s">
        <v>93</v>
      </c>
      <c r="C119" s="34"/>
      <c r="D119" s="225">
        <f>+D64/D17</f>
        <v>0.98957515467702639</v>
      </c>
      <c r="E119" s="83"/>
      <c r="F119" s="229">
        <f>+F64/F17</f>
        <v>0.95431676302135049</v>
      </c>
      <c r="G119" s="230"/>
      <c r="H119" s="229">
        <f>+H64/H17</f>
        <v>0.98150047840249643</v>
      </c>
      <c r="I119" s="236"/>
      <c r="J119" s="292">
        <f>+J64/J17</f>
        <v>0.92722252750441736</v>
      </c>
      <c r="K119" s="83"/>
      <c r="L119" s="229">
        <f>+L64/L17</f>
        <v>0.97874165371225408</v>
      </c>
      <c r="M119" s="230"/>
      <c r="N119" s="229">
        <f>+N64/N17</f>
        <v>0.95771874174657556</v>
      </c>
      <c r="O119" s="85"/>
      <c r="P119" s="142">
        <f>+P64/P17</f>
        <v>0.96693247541531357</v>
      </c>
      <c r="Q119" s="143">
        <f>+Q64/Q17</f>
        <v>0.97228792278153975</v>
      </c>
      <c r="R119" s="144">
        <f>+R64/R17</f>
        <v>0.96916694161012984</v>
      </c>
      <c r="S119" s="32"/>
      <c r="T119" s="86">
        <f>+T64/T17</f>
        <v>0.96819218088462256</v>
      </c>
      <c r="U119" s="83"/>
      <c r="V119" s="84">
        <f>+V64/V17</f>
        <v>0.95254029878289914</v>
      </c>
      <c r="W119" s="83"/>
      <c r="X119" s="84">
        <f>+X64/X17</f>
        <v>0.96434010654586266</v>
      </c>
      <c r="Y119" s="85"/>
      <c r="Z119" s="248">
        <f>+Z64/Z17</f>
        <v>0.91456607783561539</v>
      </c>
      <c r="AA119" s="83"/>
      <c r="AB119" s="84">
        <f>+AB64/AB17</f>
        <v>0.96510180081018127</v>
      </c>
      <c r="AC119" s="83"/>
      <c r="AD119" s="84">
        <f>+AD64/AD17</f>
        <v>0.93578030132291046</v>
      </c>
      <c r="AE119" s="85"/>
      <c r="AF119" s="142">
        <f>+AF64/AF17</f>
        <v>0.94610947752955865</v>
      </c>
      <c r="AG119" s="143">
        <f>+AG64/AG17</f>
        <v>0.9601787085316883</v>
      </c>
      <c r="AH119" s="144">
        <f>+AH64/AH17</f>
        <v>0.95073598207896748</v>
      </c>
      <c r="AI119" s="32"/>
      <c r="AJ119" s="82">
        <f>+AJ64/AJ17</f>
        <v>0.92522308807299147</v>
      </c>
      <c r="AK119" s="83"/>
      <c r="AL119" s="84">
        <f>+AL64/AL17</f>
        <v>0.9791443252839952</v>
      </c>
      <c r="AM119" s="83"/>
      <c r="AN119" s="84">
        <f>+AN64/AN17</f>
        <v>0.94473237737340976</v>
      </c>
      <c r="AO119" s="85"/>
      <c r="AP119" s="84">
        <f>+AP64/AP17</f>
        <v>0.86116987775020792</v>
      </c>
      <c r="AQ119" s="83"/>
      <c r="AR119" s="84">
        <f>+AR64/AR17</f>
        <v>0.9212923605710539</v>
      </c>
      <c r="AS119" s="39"/>
      <c r="AT119" s="84">
        <f>+AT64/AT17</f>
        <v>0.89259875695236301</v>
      </c>
      <c r="AU119" s="85"/>
      <c r="AV119" s="142">
        <f>+AV64/AV17</f>
        <v>0.90131078970598588</v>
      </c>
      <c r="AW119" s="143">
        <f>+AW64/AW17</f>
        <v>0.94818872355485528</v>
      </c>
      <c r="AX119" s="144">
        <f>+AX64/AX17</f>
        <v>0.9216168390497389</v>
      </c>
      <c r="AY119" s="32"/>
      <c r="AZ119" s="82">
        <f>+AZ64/AZ17</f>
        <v>1.0347066794076567</v>
      </c>
      <c r="BA119" s="83"/>
      <c r="BB119" s="84">
        <f>+BB64/BB17</f>
        <v>0.92456726682083235</v>
      </c>
      <c r="BC119" s="83"/>
      <c r="BD119" s="84">
        <f>+BD64/BD17</f>
        <v>1.0071752809004328</v>
      </c>
      <c r="BE119" s="85"/>
      <c r="BF119" s="84">
        <f>+BF64/BF17</f>
        <v>1.0400771941030331</v>
      </c>
      <c r="BG119" s="39"/>
      <c r="BH119" s="84">
        <f>+BH64/BH17</f>
        <v>1.0817082030126643</v>
      </c>
      <c r="BI119" s="83"/>
      <c r="BJ119" s="84">
        <f>+BJ64/BJ17</f>
        <v>1.0594892978826218</v>
      </c>
      <c r="BK119" s="85"/>
      <c r="BL119" s="142">
        <f>+BL64/BL17</f>
        <v>1.0371375019412037</v>
      </c>
      <c r="BM119" s="143">
        <f>+BM64/BM17</f>
        <v>1.0321006307310898</v>
      </c>
      <c r="BN119" s="144">
        <f>+BN64/BN17</f>
        <v>1.035292818558206</v>
      </c>
      <c r="BO119" s="32"/>
      <c r="BP119" s="82">
        <f>+BP64/BP17</f>
        <v>0.97613194991393837</v>
      </c>
      <c r="BQ119" s="83"/>
      <c r="BR119" s="84">
        <f>+BR64/BR17</f>
        <v>1.0080660303879323</v>
      </c>
      <c r="BS119" s="83"/>
      <c r="BT119" s="84">
        <f>+BT64/BT17</f>
        <v>0.98127670507747167</v>
      </c>
      <c r="BU119" s="85"/>
      <c r="BV119" s="84">
        <f>+BV64/BV17</f>
        <v>0.95787098209917065</v>
      </c>
      <c r="BW119" s="83"/>
      <c r="BX119" s="84">
        <f>+BX64/BX17</f>
        <v>0.96066662452887197</v>
      </c>
      <c r="BY119" s="83"/>
      <c r="BZ119" s="84">
        <f>+BZ64/BZ17</f>
        <v>0.95937132697804695</v>
      </c>
      <c r="CA119" s="85"/>
      <c r="CB119" s="142">
        <f>+CB64/CB17</f>
        <v>0.97119361920695579</v>
      </c>
      <c r="CC119" s="143">
        <f>+CC64/CC17</f>
        <v>0.97531562721909493</v>
      </c>
      <c r="CD119" s="144">
        <f>+CD64/CD17</f>
        <v>0.97247941684462025</v>
      </c>
      <c r="CE119" s="32"/>
      <c r="CF119" s="86">
        <f>+CF64/CF17</f>
        <v>0.99090744354392912</v>
      </c>
      <c r="CG119" s="84"/>
      <c r="CH119" s="84">
        <f>+CH64/CH17</f>
        <v>0.9527642025834977</v>
      </c>
      <c r="CI119" s="84"/>
      <c r="CJ119" s="84">
        <f>+CJ64/CJ17</f>
        <v>0.98165232213483111</v>
      </c>
      <c r="CK119" s="85"/>
      <c r="CL119" s="87">
        <f>+CL64/CL17</f>
        <v>0.96697891196693264</v>
      </c>
      <c r="CM119" s="83"/>
      <c r="CN119" s="83">
        <f>+CN64/CN17</f>
        <v>1.0066916318960697</v>
      </c>
      <c r="CO119" s="83"/>
      <c r="CP119" s="83">
        <f>+CP64/CP17</f>
        <v>0.98641442407752944</v>
      </c>
      <c r="CQ119" s="85"/>
      <c r="CR119" s="157"/>
      <c r="CS119" s="162" t="s">
        <v>93</v>
      </c>
      <c r="CT119" s="179">
        <f>+CT64/CT17</f>
        <v>0.98165232213483067</v>
      </c>
      <c r="CU119" s="172">
        <f>+CU64/CU17</f>
        <v>0.98641442407752944</v>
      </c>
      <c r="CV119" s="180">
        <f>+CV64/CV17</f>
        <v>0.98400035772883343</v>
      </c>
      <c r="CW119"/>
    </row>
    <row r="120" spans="1:102" s="19" customFormat="1" ht="4.5" customHeight="1" x14ac:dyDescent="0.3">
      <c r="A120" s="26"/>
      <c r="B120" s="50"/>
      <c r="C120" s="34"/>
      <c r="D120" s="226"/>
      <c r="E120" s="83"/>
      <c r="F120" s="230"/>
      <c r="G120" s="230"/>
      <c r="H120" s="230"/>
      <c r="I120" s="236"/>
      <c r="J120" s="293"/>
      <c r="K120" s="83"/>
      <c r="L120" s="230"/>
      <c r="M120" s="230"/>
      <c r="N120" s="230"/>
      <c r="O120" s="85"/>
      <c r="P120" s="142"/>
      <c r="Q120" s="143"/>
      <c r="R120" s="144"/>
      <c r="S120" s="32"/>
      <c r="T120" s="87"/>
      <c r="U120" s="83"/>
      <c r="V120" s="83"/>
      <c r="W120" s="83"/>
      <c r="X120" s="83"/>
      <c r="Y120" s="85"/>
      <c r="Z120" s="249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39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39"/>
      <c r="BH120" s="83"/>
      <c r="BI120" s="83"/>
      <c r="BJ120" s="83"/>
      <c r="BK120" s="85"/>
      <c r="BL120" s="142"/>
      <c r="BM120" s="143"/>
      <c r="BN120" s="144"/>
      <c r="BO120" s="32"/>
      <c r="BP120" s="8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  <c r="CX120"/>
    </row>
    <row r="121" spans="1:102" s="19" customFormat="1" ht="15.6" x14ac:dyDescent="0.3">
      <c r="A121" s="26"/>
      <c r="B121" s="50" t="s">
        <v>94</v>
      </c>
      <c r="C121" s="34"/>
      <c r="D121" s="225">
        <f>+D96/D17</f>
        <v>3.8448976403860816E-2</v>
      </c>
      <c r="E121" s="83"/>
      <c r="F121" s="229">
        <f>+F96/F17</f>
        <v>5.4527385122073564E-2</v>
      </c>
      <c r="G121" s="230"/>
      <c r="H121" s="229">
        <f>+H96/H17</f>
        <v>4.213116209959579E-2</v>
      </c>
      <c r="I121" s="236"/>
      <c r="J121" s="292">
        <f>+J96/J17</f>
        <v>4.7313669473957057E-2</v>
      </c>
      <c r="K121" s="83"/>
      <c r="L121" s="229">
        <f>+L96/L17</f>
        <v>5.735213975440398E-2</v>
      </c>
      <c r="M121" s="230"/>
      <c r="N121" s="229">
        <f>+N96/N17</f>
        <v>5.3255838195939036E-2</v>
      </c>
      <c r="O121" s="85"/>
      <c r="P121" s="142">
        <f>+P96/P17</f>
        <v>4.1668093400873123E-2</v>
      </c>
      <c r="Q121" s="143">
        <f>+Q96/Q17</f>
        <v>5.6605761538302587E-2</v>
      </c>
      <c r="R121" s="144">
        <f>+R96/R17</f>
        <v>4.7900572631826607E-2</v>
      </c>
      <c r="S121" s="32"/>
      <c r="T121" s="86">
        <f>+T96/T17</f>
        <v>2.3130820435152584E-2</v>
      </c>
      <c r="U121" s="83"/>
      <c r="V121" s="84">
        <f>+V96/V17</f>
        <v>2.7353519980123281E-2</v>
      </c>
      <c r="W121" s="83"/>
      <c r="X121" s="84">
        <f>+X96/X17</f>
        <v>2.4170066223726718E-2</v>
      </c>
      <c r="Y121" s="85"/>
      <c r="Z121" s="248">
        <f>+Z96/Z17</f>
        <v>6.779642448445139E-2</v>
      </c>
      <c r="AA121" s="83"/>
      <c r="AB121" s="84">
        <f>+AB96/AB17</f>
        <v>5.4605526888750047E-2</v>
      </c>
      <c r="AC121" s="83"/>
      <c r="AD121" s="84">
        <f>+AD96/AD17</f>
        <v>6.2259061345626476E-2</v>
      </c>
      <c r="AE121" s="85"/>
      <c r="AF121" s="142">
        <f>+AF96/AF17</f>
        <v>4.1523678172624562E-2</v>
      </c>
      <c r="AG121" s="143">
        <f>+AG96/AG17</f>
        <v>4.3924945498569359E-2</v>
      </c>
      <c r="AH121" s="144">
        <f>+AH96/AH17</f>
        <v>4.2313307272192964E-2</v>
      </c>
      <c r="AI121" s="32"/>
      <c r="AJ121" s="82">
        <f>+AJ96/AJ17</f>
        <v>5.8388216528675874E-2</v>
      </c>
      <c r="AK121" s="83"/>
      <c r="AL121" s="84">
        <f>+AL96/AL17</f>
        <v>4.8797906582715059E-2</v>
      </c>
      <c r="AM121" s="83"/>
      <c r="AN121" s="84">
        <f>+AN96/AN17</f>
        <v>5.4918338222948775E-2</v>
      </c>
      <c r="AO121" s="85"/>
      <c r="AP121" s="84">
        <f>+AP96/AP17</f>
        <v>5.7443352695971159E-2</v>
      </c>
      <c r="AQ121" s="83"/>
      <c r="AR121" s="84">
        <f>+AR96/AR17</f>
        <v>4.9074553687804667E-2</v>
      </c>
      <c r="AS121" s="39"/>
      <c r="AT121" s="84">
        <f>+AT96/AT17</f>
        <v>5.3068583711820279E-2</v>
      </c>
      <c r="AU121" s="85"/>
      <c r="AV121" s="142">
        <f>+AV96/AV17</f>
        <v>5.8035480642840177E-2</v>
      </c>
      <c r="AW121" s="143">
        <f>+AW96/AW17</f>
        <v>4.8945935740361934E-2</v>
      </c>
      <c r="AX121" s="144">
        <f>+AX96/AX17</f>
        <v>5.4098175131530077E-2</v>
      </c>
      <c r="AY121" s="32"/>
      <c r="AZ121" s="82">
        <f>+AZ96/AZ17</f>
        <v>4.0073470818528571E-2</v>
      </c>
      <c r="BA121" s="83"/>
      <c r="BB121" s="84">
        <f>+BB96/BB17</f>
        <v>4.0026219029792101E-2</v>
      </c>
      <c r="BC121" s="83"/>
      <c r="BD121" s="84">
        <f>+BD96/BD17</f>
        <v>4.006165935344691E-2</v>
      </c>
      <c r="BE121" s="85"/>
      <c r="BF121" s="84">
        <f>+BF96/BF17</f>
        <v>7.2334344265168979E-2</v>
      </c>
      <c r="BG121" s="39"/>
      <c r="BH121" s="84">
        <f>+BH96/BH17</f>
        <v>7.1915841254030957E-2</v>
      </c>
      <c r="BI121" s="83"/>
      <c r="BJ121" s="84">
        <f>+BJ96/BJ17</f>
        <v>7.2139200690774313E-2</v>
      </c>
      <c r="BK121" s="85"/>
      <c r="BL121" s="142">
        <f>+BL96/BL17</f>
        <v>5.4675508532627898E-2</v>
      </c>
      <c r="BM121" s="143">
        <f>+BM96/BM17</f>
        <v>6.1848657120739142E-2</v>
      </c>
      <c r="BN121" s="144">
        <f>+BN96/BN17</f>
        <v>5.7302573520450456E-2</v>
      </c>
      <c r="BO121" s="32"/>
      <c r="BP121" s="82">
        <f>+BP96/BP17</f>
        <v>2.152783141743031E-2</v>
      </c>
      <c r="BQ121" s="83"/>
      <c r="BR121" s="84">
        <f>+BR96/BR17</f>
        <v>2.1577260322465364E-2</v>
      </c>
      <c r="BS121" s="83"/>
      <c r="BT121" s="84">
        <f>+BT96/BT17</f>
        <v>2.1535794684592921E-2</v>
      </c>
      <c r="BU121" s="85"/>
      <c r="BV121" s="84">
        <f>+BV96/BV17</f>
        <v>7.8098875241890769E-2</v>
      </c>
      <c r="BW121" s="83"/>
      <c r="BX121" s="84">
        <f>+BX96/BX17</f>
        <v>6.4223170087614995E-2</v>
      </c>
      <c r="BY121" s="83"/>
      <c r="BZ121" s="84">
        <f>+BZ96/BZ17</f>
        <v>7.0652163549493843E-2</v>
      </c>
      <c r="CA121" s="85"/>
      <c r="CB121" s="142">
        <f>+CB96/CB17</f>
        <v>3.6826392023756094E-2</v>
      </c>
      <c r="CC121" s="143">
        <f>+CC96/CC17</f>
        <v>5.1043257058024538E-2</v>
      </c>
      <c r="CD121" s="144">
        <f>+CD96/CD17</f>
        <v>4.1261126605110748E-2</v>
      </c>
      <c r="CE121" s="32"/>
      <c r="CF121" s="86">
        <f>+CF96/CF17</f>
        <v>3.3636796353739139E-2</v>
      </c>
      <c r="CG121" s="84"/>
      <c r="CH121" s="84">
        <f>+CH96/CH17</f>
        <v>3.825085598881342E-2</v>
      </c>
      <c r="CI121" s="84"/>
      <c r="CJ121" s="84">
        <f>+CJ96/CJ17</f>
        <v>3.4756357278195725E-2</v>
      </c>
      <c r="CK121" s="85"/>
      <c r="CL121" s="87">
        <f>+CL96/CL17</f>
        <v>6.680323734079531E-2</v>
      </c>
      <c r="CM121" s="83"/>
      <c r="CN121" s="83">
        <f>+CN96/CN17</f>
        <v>6.2178490776181261E-2</v>
      </c>
      <c r="CO121" s="83"/>
      <c r="CP121" s="83">
        <f>+CP96/CP17</f>
        <v>6.4539873914029627E-2</v>
      </c>
      <c r="CQ121" s="85"/>
      <c r="CR121" s="157"/>
      <c r="CS121" s="162" t="s">
        <v>94</v>
      </c>
      <c r="CT121" s="179">
        <f>+CT96/CT17</f>
        <v>3.4756357278195704E-2</v>
      </c>
      <c r="CU121" s="172">
        <f>+CU96/CU17</f>
        <v>6.4539873914029627E-2</v>
      </c>
      <c r="CV121" s="180">
        <f>+CV96/CV17</f>
        <v>4.9441628197842154E-2</v>
      </c>
      <c r="CW121"/>
      <c r="CX121"/>
    </row>
    <row r="122" spans="1:102" s="19" customFormat="1" ht="4.8" customHeight="1" x14ac:dyDescent="0.3">
      <c r="A122" s="26"/>
      <c r="B122" s="26"/>
      <c r="C122" s="34"/>
      <c r="D122" s="223"/>
      <c r="E122" s="36"/>
      <c r="F122" s="228"/>
      <c r="G122" s="228"/>
      <c r="H122" s="228"/>
      <c r="I122" s="203"/>
      <c r="J122" s="290"/>
      <c r="K122" s="36"/>
      <c r="L122" s="228"/>
      <c r="M122" s="228"/>
      <c r="N122" s="228"/>
      <c r="O122" s="37"/>
      <c r="P122" s="116"/>
      <c r="Q122" s="117"/>
      <c r="R122" s="118"/>
      <c r="S122" s="32"/>
      <c r="T122" s="38"/>
      <c r="U122" s="36"/>
      <c r="V122" s="36"/>
      <c r="W122" s="36"/>
      <c r="X122" s="36"/>
      <c r="Y122" s="37"/>
      <c r="Z122" s="243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9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9"/>
      <c r="BH122" s="36"/>
      <c r="BI122" s="36"/>
      <c r="BJ122" s="36"/>
      <c r="BK122" s="37"/>
      <c r="BL122" s="116"/>
      <c r="BM122" s="117"/>
      <c r="BN122" s="118"/>
      <c r="BO122" s="32"/>
      <c r="BP122" s="35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  <c r="CX122"/>
    </row>
    <row r="123" spans="1:102" s="19" customFormat="1" ht="15.6" x14ac:dyDescent="0.3">
      <c r="A123" s="26"/>
      <c r="B123" s="50" t="s">
        <v>99</v>
      </c>
      <c r="C123" s="34"/>
      <c r="D123" s="225">
        <f>+D74/D17</f>
        <v>2.8242926128265705E-2</v>
      </c>
      <c r="E123" s="36"/>
      <c r="F123" s="229">
        <f>+F74/F17</f>
        <v>1.9095091832396958E-2</v>
      </c>
      <c r="G123" s="228"/>
      <c r="H123" s="229">
        <f>+H74/H17</f>
        <v>2.6147941159196834E-2</v>
      </c>
      <c r="I123" s="203"/>
      <c r="J123" s="292">
        <f>+J74/J17</f>
        <v>2.3164557756123683E-2</v>
      </c>
      <c r="K123" s="36"/>
      <c r="L123" s="229">
        <f>+L74/L17</f>
        <v>1.7344355950800229E-2</v>
      </c>
      <c r="M123" s="228"/>
      <c r="N123" s="229">
        <f>+N74/N17</f>
        <v>1.9719349456749573E-2</v>
      </c>
      <c r="O123" s="37"/>
      <c r="P123" s="142">
        <f>+P74/P17</f>
        <v>2.6398771816933793E-2</v>
      </c>
      <c r="Q123" s="143">
        <f>+Q74/Q17</f>
        <v>1.7806948739998649E-2</v>
      </c>
      <c r="R123" s="144">
        <f>+R74/R17</f>
        <v>2.2813984794597387E-2</v>
      </c>
      <c r="S123" s="32"/>
      <c r="T123" s="86">
        <f>+T74/T17</f>
        <v>2.0778751178779101E-2</v>
      </c>
      <c r="U123" s="36"/>
      <c r="V123" s="84">
        <f>+V74/V17</f>
        <v>1.2569833337442412E-2</v>
      </c>
      <c r="W123" s="36"/>
      <c r="X123" s="84">
        <f>+X74/X17</f>
        <v>1.8758459845117727E-2</v>
      </c>
      <c r="Y123" s="37"/>
      <c r="Z123" s="248">
        <f>+Z74/Z17</f>
        <v>2.0119750683940479E-2</v>
      </c>
      <c r="AA123" s="36"/>
      <c r="AB123" s="84">
        <f>+AB74/AB17</f>
        <v>1.3979351714402202E-2</v>
      </c>
      <c r="AC123" s="36"/>
      <c r="AD123" s="84">
        <f>+AD74/AD17</f>
        <v>1.7542092972255993E-2</v>
      </c>
      <c r="AE123" s="37"/>
      <c r="AF123" s="142">
        <f>+AF74/AF17</f>
        <v>2.0507381237445443E-2</v>
      </c>
      <c r="AG123" s="143">
        <f>+AG74/AG17</f>
        <v>1.34269345732885E-2</v>
      </c>
      <c r="AH123" s="144">
        <f>+AH74/AH17</f>
        <v>1.8179057912694176E-2</v>
      </c>
      <c r="AI123" s="32"/>
      <c r="AJ123" s="82">
        <f>+AJ74/AJ17</f>
        <v>3.4227252626580572E-2</v>
      </c>
      <c r="AK123" s="36"/>
      <c r="AL123" s="84">
        <f>+AL74/AL17</f>
        <v>2.8072592624286775E-2</v>
      </c>
      <c r="AM123" s="36"/>
      <c r="AN123" s="84">
        <f>+AN74/AN17</f>
        <v>3.2000429787546046E-2</v>
      </c>
      <c r="AO123" s="37"/>
      <c r="AP123" s="84">
        <f>+AP74/AP17</f>
        <v>6.9517834496606217E-3</v>
      </c>
      <c r="AQ123" s="36"/>
      <c r="AR123" s="84">
        <f>+AR74/AR17</f>
        <v>1.6754826959565709E-2</v>
      </c>
      <c r="AS123" s="39"/>
      <c r="AT123" s="84">
        <f>+AT74/AT17</f>
        <v>1.2076300199981073E-2</v>
      </c>
      <c r="AU123" s="37"/>
      <c r="AV123" s="142">
        <f>+AV74/AV17</f>
        <v>2.4044794108547884E-2</v>
      </c>
      <c r="AW123" s="143">
        <f>+AW74/AW17</f>
        <v>2.2016648835354917E-2</v>
      </c>
      <c r="AX123" s="144">
        <f>+AX74/AX17</f>
        <v>2.3166265244060624E-2</v>
      </c>
      <c r="AY123" s="32"/>
      <c r="AZ123" s="82">
        <f>+AZ74/AZ17</f>
        <v>2.5724225274704662E-2</v>
      </c>
      <c r="BA123" s="36"/>
      <c r="BB123" s="84">
        <f>+BB74/BB17</f>
        <v>2.5681919051595212E-2</v>
      </c>
      <c r="BC123" s="36"/>
      <c r="BD123" s="84">
        <f>+BD74/BD17</f>
        <v>2.5713650045906852E-2</v>
      </c>
      <c r="BE123" s="37"/>
      <c r="BF123" s="84">
        <f>+BF74/BF17</f>
        <v>2.1641386380060679E-2</v>
      </c>
      <c r="BG123" s="39"/>
      <c r="BH123" s="84">
        <f>+BH74/BH17</f>
        <v>2.1529181743120015E-2</v>
      </c>
      <c r="BI123" s="36"/>
      <c r="BJ123" s="84">
        <f>+BJ74/BJ17</f>
        <v>2.1589066532094199E-2</v>
      </c>
      <c r="BK123" s="37"/>
      <c r="BL123" s="142">
        <f>+BL74/BL17</f>
        <v>2.3876235398708551E-2</v>
      </c>
      <c r="BM123" s="143">
        <f>+BM74/BM17</f>
        <v>2.2840152780896499E-2</v>
      </c>
      <c r="BN123" s="144">
        <f>+BN74/BN17</f>
        <v>2.3496784682428006E-2</v>
      </c>
      <c r="BO123" s="32"/>
      <c r="BP123" s="82">
        <f>+BP74/BP17</f>
        <v>1.753875201546793E-2</v>
      </c>
      <c r="BQ123" s="36"/>
      <c r="BR123" s="84">
        <f>+BR74/BR17</f>
        <v>9.218859622336352E-3</v>
      </c>
      <c r="BS123" s="36"/>
      <c r="BT123" s="84">
        <f>+BT74/BT17</f>
        <v>1.6198371809923489E-2</v>
      </c>
      <c r="BU123" s="37"/>
      <c r="BV123" s="84">
        <f>+BV74/BV17</f>
        <v>6.4172081193325098E-3</v>
      </c>
      <c r="BW123" s="36"/>
      <c r="BX123" s="84">
        <f>+BX74/BX17</f>
        <v>1.2971224666437272E-2</v>
      </c>
      <c r="BY123" s="36"/>
      <c r="BZ123" s="84">
        <f>+BZ74/BZ17</f>
        <v>9.9345696595817753E-3</v>
      </c>
      <c r="CA123" s="37"/>
      <c r="CB123" s="142">
        <f>+CB74/CB17</f>
        <v>1.4531142435929418E-2</v>
      </c>
      <c r="CC123" s="143">
        <f>+CC74/CC17</f>
        <v>1.1811539125458593E-2</v>
      </c>
      <c r="CD123" s="144">
        <f>+CD74/CD17</f>
        <v>1.3682803591926867E-2</v>
      </c>
      <c r="CE123" s="32"/>
      <c r="CF123" s="86">
        <f>+CF74/CF17</f>
        <v>2.4146324400063673E-2</v>
      </c>
      <c r="CG123" s="84"/>
      <c r="CH123" s="84">
        <f>+CH74/CH17</f>
        <v>1.9764878400491567E-2</v>
      </c>
      <c r="CI123" s="84"/>
      <c r="CJ123" s="84">
        <f>+CJ74/CJ17</f>
        <v>2.3083205125130714E-2</v>
      </c>
      <c r="CK123" s="74"/>
      <c r="CL123" s="87">
        <f>+CL74/CL17</f>
        <v>1.8961499353092947E-2</v>
      </c>
      <c r="CM123" s="83"/>
      <c r="CN123" s="83">
        <f>+CN74/CN17</f>
        <v>1.7605665026392121E-2</v>
      </c>
      <c r="CO123" s="83"/>
      <c r="CP123" s="83">
        <f>+CP74/CP17</f>
        <v>1.8297950381287991E-2</v>
      </c>
      <c r="CQ123" s="74"/>
      <c r="CR123" s="155"/>
      <c r="CS123" s="162" t="s">
        <v>99</v>
      </c>
      <c r="CT123" s="179">
        <f>+CT74/CT17</f>
        <v>2.3083205125130707E-2</v>
      </c>
      <c r="CU123" s="172">
        <f>+CU74/CU17</f>
        <v>1.8297950381287991E-2</v>
      </c>
      <c r="CV123" s="180">
        <f>+CV74/CV17</f>
        <v>2.0723753647587415E-2</v>
      </c>
      <c r="CW123"/>
      <c r="CX123"/>
    </row>
    <row r="124" spans="1:102" s="19" customFormat="1" ht="16.2" thickBot="1" x14ac:dyDescent="0.35">
      <c r="A124" s="26"/>
      <c r="B124" s="26"/>
      <c r="C124" s="34"/>
      <c r="D124" s="89"/>
      <c r="E124" s="90"/>
      <c r="F124" s="90"/>
      <c r="G124" s="90"/>
      <c r="H124" s="90"/>
      <c r="I124" s="289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250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237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237"/>
      <c r="BH124" s="90"/>
      <c r="BI124" s="90"/>
      <c r="BJ124" s="90"/>
      <c r="BK124" s="91"/>
      <c r="BL124" s="145"/>
      <c r="BM124" s="146"/>
      <c r="BN124" s="147"/>
      <c r="BO124" s="32"/>
      <c r="BP124" s="89"/>
      <c r="BQ124" s="90"/>
      <c r="BR124" s="90"/>
      <c r="BS124" s="90"/>
      <c r="BT124" s="90"/>
      <c r="BU124" s="91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  <c r="CX124"/>
    </row>
    <row r="125" spans="1:102" ht="13.8" thickTop="1" x14ac:dyDescent="0.25">
      <c r="AI125" s="15"/>
      <c r="BG125" s="238"/>
      <c r="CS125" s="299" t="s">
        <v>95</v>
      </c>
      <c r="CT125" s="300">
        <f>+CT103</f>
        <v>-355704930.36980438</v>
      </c>
      <c r="CU125" s="300">
        <f>+CU103</f>
        <v>-634133251.99786854</v>
      </c>
      <c r="CV125" s="301">
        <f>+CV103</f>
        <v>-989838182.36767578</v>
      </c>
      <c r="CX125"/>
    </row>
    <row r="126" spans="1:102" customFormat="1" x14ac:dyDescent="0.25"/>
    <row r="127" spans="1:102" customFormat="1" x14ac:dyDescent="0.25"/>
    <row r="128" spans="1:102" customFormat="1" ht="15.75" customHeight="1" x14ac:dyDescent="0.25"/>
    <row r="129" customFormat="1" ht="15.75" customHeight="1" x14ac:dyDescent="0.25"/>
    <row r="130" customFormat="1" ht="15.75" customHeight="1" x14ac:dyDescent="0.25"/>
    <row r="131" customFormat="1" ht="15" customHeight="1" x14ac:dyDescent="0.25"/>
    <row r="132" customFormat="1" ht="15" customHeight="1" x14ac:dyDescent="0.25"/>
    <row r="133" customFormat="1" ht="15" customHeight="1" x14ac:dyDescent="0.25"/>
    <row r="134" customFormat="1" x14ac:dyDescent="0.25"/>
    <row r="135" customFormat="1" x14ac:dyDescent="0.25"/>
    <row r="136" customFormat="1" ht="16.5" customHeight="1" x14ac:dyDescent="0.25"/>
    <row r="137" customFormat="1" ht="16.5" customHeight="1" x14ac:dyDescent="0.25"/>
    <row r="138" customFormat="1" ht="16.5" customHeight="1" x14ac:dyDescent="0.25"/>
    <row r="139" customFormat="1" ht="16.5" customHeight="1" x14ac:dyDescent="0.25"/>
    <row r="140" customFormat="1" ht="16.5" customHeight="1" x14ac:dyDescent="0.25"/>
    <row r="141" customFormat="1" ht="16.5" customHeight="1" x14ac:dyDescent="0.25"/>
    <row r="142" customFormat="1" x14ac:dyDescent="0.25"/>
    <row r="143" customForma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5" customHeight="1" x14ac:dyDescent="0.25"/>
    <row r="148" customFormat="1" ht="15" customHeight="1" x14ac:dyDescent="0.25"/>
    <row r="149" customFormat="1" ht="15" customHeight="1" x14ac:dyDescent="0.25"/>
    <row r="150" customFormat="1" ht="18" customHeight="1" x14ac:dyDescent="0.25"/>
    <row r="151" customForma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.75" customHeight="1" x14ac:dyDescent="0.25"/>
    <row r="158" customFormat="1" ht="15" customHeight="1" x14ac:dyDescent="0.25"/>
    <row r="159" customForma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ht="15.75" customHeigh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57:CG97 CG99:CG102 CI102 CM57:CM102 CO96:CO102 CM17:CM55 CG17:CG55 CT10:CV10 E17:I17 K17 E96 E97:E103 G96:G103 I96:I103 K96:K103 M96:M103 O96:O103 U96:U103 W96:W103 Y96:Y103 AA96:AA103 AC96:AC103 AE96:AE103 AK96:AK103 AM96:AM103 AO96:AO103 AQ96:AQ103 AS96:AS103 AU96:AU103 BA96:BA103 BC96:BC103 BE96:BE103 BG96:BG103 BI96:BI103 BK96:BK103 BQ96:BQ103 BS96:BS103 BU96:BU103 BW96:BW103 BY96:BY103 CA96:CA103 CK102:CK103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224"/>
  <sheetViews>
    <sheetView zoomScale="90" zoomScaleNormal="90" workbookViewId="0">
      <pane xSplit="3" ySplit="5" topLeftCell="D87" activePane="bottomRight" state="frozen"/>
      <selection activeCell="B21" sqref="B21"/>
      <selection pane="topRight" activeCell="B21" sqref="B21"/>
      <selection pane="bottomLeft" activeCell="B21" sqref="B21"/>
      <selection pane="bottomRight" activeCell="N113" sqref="N113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4.88671875" style="1" customWidth="1"/>
    <col min="65" max="65" width="13.5546875" style="1" customWidth="1"/>
    <col min="66" max="66" width="16.21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54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257</v>
      </c>
      <c r="B1" s="22"/>
      <c r="C1" s="323" t="s">
        <v>247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5"/>
    </row>
    <row r="2" spans="1:101" s="20" customFormat="1" ht="21.6" thickBot="1" x14ac:dyDescent="0.45">
      <c r="A2" s="23" t="s">
        <v>14</v>
      </c>
      <c r="B2" s="22"/>
      <c r="D2" s="326" t="s">
        <v>150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8"/>
      <c r="S2" s="185"/>
      <c r="T2" s="329" t="s">
        <v>151</v>
      </c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8"/>
      <c r="AI2" s="186"/>
      <c r="AJ2" s="329" t="s">
        <v>192</v>
      </c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8"/>
      <c r="AY2" s="186"/>
      <c r="AZ2" s="329" t="s">
        <v>208</v>
      </c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8"/>
      <c r="BO2" s="186"/>
      <c r="BP2" s="329" t="s">
        <v>156</v>
      </c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8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33" t="s">
        <v>238</v>
      </c>
      <c r="E3" s="334"/>
      <c r="F3" s="334"/>
      <c r="G3" s="334"/>
      <c r="H3" s="334"/>
      <c r="I3" s="334"/>
      <c r="J3" s="333" t="s">
        <v>223</v>
      </c>
      <c r="K3" s="334"/>
      <c r="L3" s="334"/>
      <c r="M3" s="334"/>
      <c r="N3" s="334"/>
      <c r="O3" s="335"/>
      <c r="P3" s="330" t="s">
        <v>258</v>
      </c>
      <c r="Q3" s="331"/>
      <c r="R3" s="332"/>
      <c r="S3" s="187"/>
      <c r="T3" s="336" t="s">
        <v>239</v>
      </c>
      <c r="U3" s="334"/>
      <c r="V3" s="334"/>
      <c r="W3" s="334"/>
      <c r="X3" s="334"/>
      <c r="Y3" s="335"/>
      <c r="Z3" s="336" t="s">
        <v>224</v>
      </c>
      <c r="AA3" s="334"/>
      <c r="AB3" s="334"/>
      <c r="AC3" s="334"/>
      <c r="AD3" s="334"/>
      <c r="AE3" s="335"/>
      <c r="AF3" s="330" t="s">
        <v>259</v>
      </c>
      <c r="AG3" s="331"/>
      <c r="AH3" s="332"/>
      <c r="AI3" s="188"/>
      <c r="AJ3" s="336" t="s">
        <v>240</v>
      </c>
      <c r="AK3" s="334"/>
      <c r="AL3" s="334"/>
      <c r="AM3" s="334"/>
      <c r="AN3" s="334"/>
      <c r="AO3" s="335"/>
      <c r="AP3" s="336" t="s">
        <v>225</v>
      </c>
      <c r="AQ3" s="334"/>
      <c r="AR3" s="334"/>
      <c r="AS3" s="334"/>
      <c r="AT3" s="334"/>
      <c r="AU3" s="335"/>
      <c r="AV3" s="330" t="s">
        <v>260</v>
      </c>
      <c r="AW3" s="331"/>
      <c r="AX3" s="332"/>
      <c r="AY3" s="188"/>
      <c r="AZ3" s="336" t="s">
        <v>241</v>
      </c>
      <c r="BA3" s="334"/>
      <c r="BB3" s="334"/>
      <c r="BC3" s="334"/>
      <c r="BD3" s="334"/>
      <c r="BE3" s="335"/>
      <c r="BF3" s="336" t="s">
        <v>226</v>
      </c>
      <c r="BG3" s="334"/>
      <c r="BH3" s="334"/>
      <c r="BI3" s="334"/>
      <c r="BJ3" s="334"/>
      <c r="BK3" s="335"/>
      <c r="BL3" s="330" t="s">
        <v>275</v>
      </c>
      <c r="BM3" s="331"/>
      <c r="BN3" s="332"/>
      <c r="BO3" s="188"/>
      <c r="BP3" s="336" t="s">
        <v>242</v>
      </c>
      <c r="BQ3" s="334"/>
      <c r="BR3" s="334"/>
      <c r="BS3" s="334"/>
      <c r="BT3" s="334"/>
      <c r="BU3" s="335"/>
      <c r="BV3" s="336" t="s">
        <v>227</v>
      </c>
      <c r="BW3" s="334"/>
      <c r="BX3" s="334"/>
      <c r="BY3" s="334"/>
      <c r="BZ3" s="334"/>
      <c r="CA3" s="335"/>
      <c r="CB3" s="330" t="s">
        <v>261</v>
      </c>
      <c r="CC3" s="331"/>
      <c r="CD3" s="332"/>
      <c r="CF3" s="337" t="s">
        <v>243</v>
      </c>
      <c r="CG3" s="338"/>
      <c r="CH3" s="338"/>
      <c r="CI3" s="338"/>
      <c r="CJ3" s="338"/>
      <c r="CK3" s="339"/>
      <c r="CL3" s="340" t="s">
        <v>228</v>
      </c>
      <c r="CM3" s="338"/>
      <c r="CN3" s="338"/>
      <c r="CO3" s="338"/>
      <c r="CP3" s="338"/>
      <c r="CQ3" s="339"/>
      <c r="CR3" s="158"/>
      <c r="CS3" s="347" t="s">
        <v>274</v>
      </c>
      <c r="CT3" s="348"/>
      <c r="CU3" s="348"/>
      <c r="CV3" s="349"/>
      <c r="CW3"/>
    </row>
    <row r="4" spans="1:101" s="12" customFormat="1" ht="13.5" customHeight="1" thickBot="1" x14ac:dyDescent="0.3">
      <c r="D4" s="16">
        <v>1044</v>
      </c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1">
        <v>1048</v>
      </c>
      <c r="BQ4" s="232"/>
      <c r="BR4" s="232"/>
      <c r="BS4" s="232"/>
      <c r="BT4" s="232"/>
      <c r="BU4" s="233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350"/>
      <c r="CT4" s="351"/>
      <c r="CU4" s="351"/>
      <c r="CV4" s="352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194</v>
      </c>
      <c r="AK5" s="102" t="s">
        <v>98</v>
      </c>
      <c r="AL5" s="102" t="s">
        <v>195</v>
      </c>
      <c r="AM5" s="102" t="s">
        <v>98</v>
      </c>
      <c r="AN5" s="102" t="s">
        <v>196</v>
      </c>
      <c r="AO5" s="103" t="s">
        <v>153</v>
      </c>
      <c r="AP5" s="104" t="s">
        <v>194</v>
      </c>
      <c r="AQ5" s="102" t="s">
        <v>98</v>
      </c>
      <c r="AR5" s="102" t="s">
        <v>195</v>
      </c>
      <c r="AS5" s="102" t="s">
        <v>98</v>
      </c>
      <c r="AT5" s="102" t="s">
        <v>196</v>
      </c>
      <c r="AU5" s="100" t="s">
        <v>153</v>
      </c>
      <c r="AV5" s="110" t="s">
        <v>194</v>
      </c>
      <c r="AW5" s="110" t="s">
        <v>195</v>
      </c>
      <c r="AX5" s="111" t="s">
        <v>197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286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v>325593580.05000001</v>
      </c>
      <c r="E8" s="36"/>
      <c r="F8" s="36">
        <v>80297050.739999995</v>
      </c>
      <c r="G8" s="36"/>
      <c r="H8" s="36">
        <v>405890630.79000002</v>
      </c>
      <c r="I8" s="203"/>
      <c r="J8" s="38">
        <v>171585291.00999999</v>
      </c>
      <c r="K8" s="36"/>
      <c r="L8" s="36">
        <v>217779949.45999998</v>
      </c>
      <c r="M8" s="36"/>
      <c r="N8" s="36">
        <v>389365240.46999997</v>
      </c>
      <c r="O8" s="37"/>
      <c r="P8" s="116">
        <f>+D8+J8</f>
        <v>497178871.06</v>
      </c>
      <c r="Q8" s="117">
        <f>+F8+L8</f>
        <v>298077000.19999999</v>
      </c>
      <c r="R8" s="118">
        <f>+P8+Q8</f>
        <v>795255871.25999999</v>
      </c>
      <c r="S8" s="32"/>
      <c r="T8" s="35">
        <v>388837554.78000003</v>
      </c>
      <c r="U8" s="36"/>
      <c r="V8" s="36">
        <v>142789984.72999999</v>
      </c>
      <c r="W8" s="36"/>
      <c r="X8" s="36">
        <v>531627539.50999999</v>
      </c>
      <c r="Y8" s="37"/>
      <c r="Z8" s="38">
        <v>302982308.41999978</v>
      </c>
      <c r="AA8" s="36"/>
      <c r="AB8" s="36">
        <v>231398397.81000006</v>
      </c>
      <c r="AC8" s="36"/>
      <c r="AD8" s="36">
        <v>534380706.22999984</v>
      </c>
      <c r="AE8" s="37"/>
      <c r="AF8" s="116">
        <f>+T8+Z8</f>
        <v>691819863.19999981</v>
      </c>
      <c r="AG8" s="117">
        <f>+V8+AB8</f>
        <v>374188382.54000008</v>
      </c>
      <c r="AH8" s="118">
        <f>+AF8+AG8</f>
        <v>1066008245.7399999</v>
      </c>
      <c r="AI8" s="32"/>
      <c r="AJ8" s="35">
        <v>106272182.92000002</v>
      </c>
      <c r="AK8" s="36"/>
      <c r="AL8" s="36">
        <v>49750198.525818259</v>
      </c>
      <c r="AM8" s="36"/>
      <c r="AN8" s="36">
        <v>156022381.44581828</v>
      </c>
      <c r="AO8" s="37"/>
      <c r="AP8" s="38">
        <v>56420191.82</v>
      </c>
      <c r="AQ8" s="36"/>
      <c r="AR8" s="36">
        <v>56526419.459112525</v>
      </c>
      <c r="AS8" s="36"/>
      <c r="AT8" s="36">
        <v>112946611.27911252</v>
      </c>
      <c r="AU8" s="37"/>
      <c r="AV8" s="116">
        <f>+AJ8+AP8</f>
        <v>162692374.74000001</v>
      </c>
      <c r="AW8" s="117">
        <f>+AL8+AR8</f>
        <v>106276617.98493078</v>
      </c>
      <c r="AX8" s="118">
        <f>+AV8+AW8</f>
        <v>268968992.72493076</v>
      </c>
      <c r="AY8" s="32"/>
      <c r="AZ8" s="35">
        <v>491116412</v>
      </c>
      <c r="BA8" s="36"/>
      <c r="BB8" s="36">
        <v>157292057</v>
      </c>
      <c r="BC8" s="36"/>
      <c r="BD8" s="36">
        <v>648408469</v>
      </c>
      <c r="BE8" s="37"/>
      <c r="BF8" s="38">
        <v>443230201.70427066</v>
      </c>
      <c r="BG8" s="36"/>
      <c r="BH8" s="36">
        <v>285404670</v>
      </c>
      <c r="BI8" s="36"/>
      <c r="BJ8" s="36">
        <v>728634871.7042706</v>
      </c>
      <c r="BK8" s="37"/>
      <c r="BL8" s="116">
        <f>+AZ8+BF8</f>
        <v>934346613.7042706</v>
      </c>
      <c r="BM8" s="117">
        <f>+BB8+BH8</f>
        <v>442696727</v>
      </c>
      <c r="BN8" s="118">
        <f>+BL8+BM8</f>
        <v>1377043340.7042706</v>
      </c>
      <c r="BO8" s="32"/>
      <c r="BP8" s="38">
        <v>303017563.62999946</v>
      </c>
      <c r="BQ8" s="36"/>
      <c r="BR8" s="36">
        <v>59341169.74000027</v>
      </c>
      <c r="BS8" s="36"/>
      <c r="BT8" s="36">
        <v>362358733.36999971</v>
      </c>
      <c r="BU8" s="37"/>
      <c r="BV8" s="38">
        <v>103043267.03000095</v>
      </c>
      <c r="BW8" s="36"/>
      <c r="BX8" s="36">
        <v>114737602.75999965</v>
      </c>
      <c r="BY8" s="36"/>
      <c r="BZ8" s="36">
        <v>217780869.79000062</v>
      </c>
      <c r="CA8" s="37"/>
      <c r="CB8" s="116">
        <f>+BP8+BV8</f>
        <v>406060830.66000044</v>
      </c>
      <c r="CC8" s="117">
        <f>+BR8+BX8</f>
        <v>174078772.49999991</v>
      </c>
      <c r="CD8" s="118">
        <f>+CB8+CC8</f>
        <v>580139603.16000032</v>
      </c>
      <c r="CE8" s="32"/>
      <c r="CF8" s="38">
        <f>+D8+T8+AJ8+AZ8+BP8</f>
        <v>1614837293.3799994</v>
      </c>
      <c r="CG8" s="36"/>
      <c r="CH8" s="36">
        <f>+F8+V8+AL8+BB8+BR8</f>
        <v>489470460.73581851</v>
      </c>
      <c r="CI8" s="39"/>
      <c r="CJ8" s="36">
        <f>+CF8+CH8</f>
        <v>2104307754.115818</v>
      </c>
      <c r="CK8" s="40"/>
      <c r="CL8" s="38">
        <f>+J8+Z8+AP8+BF8+BV8</f>
        <v>1077261259.9842713</v>
      </c>
      <c r="CM8" s="39"/>
      <c r="CN8" s="36">
        <f>+L8+AB8+AR8+BH8+BX8</f>
        <v>905847039.48911226</v>
      </c>
      <c r="CO8" s="39"/>
      <c r="CP8" s="36">
        <f>+CL8+CN8</f>
        <v>1983108299.4733834</v>
      </c>
      <c r="CQ8" s="40"/>
      <c r="CR8" s="152"/>
      <c r="CS8" s="161" t="s">
        <v>15</v>
      </c>
      <c r="CT8" s="38">
        <f>+CJ8</f>
        <v>2104307754.115818</v>
      </c>
      <c r="CU8" s="36">
        <f>+CP8</f>
        <v>1983108299.4733834</v>
      </c>
      <c r="CV8" s="37">
        <f>+CT8+CU8</f>
        <v>4087416053.5892015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203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>+D9+T9+AJ9+AZ9+BP9</f>
        <v>0</v>
      </c>
      <c r="CG9" s="36"/>
      <c r="CH9" s="36">
        <f>+F9+V9+AL9+BB9+BR9</f>
        <v>0</v>
      </c>
      <c r="CI9" s="39"/>
      <c r="CJ9" s="36">
        <f t="shared" ref="CJ9:CJ17" si="15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v>325593580.05000001</v>
      </c>
      <c r="E10" s="43"/>
      <c r="F10" s="43">
        <v>80297050.739999995</v>
      </c>
      <c r="G10" s="43"/>
      <c r="H10" s="43">
        <v>405890630.79000002</v>
      </c>
      <c r="I10" s="287"/>
      <c r="J10" s="45">
        <v>171585291.00999999</v>
      </c>
      <c r="K10" s="43"/>
      <c r="L10" s="43">
        <v>217779949.45999998</v>
      </c>
      <c r="M10" s="43"/>
      <c r="N10" s="43">
        <v>389365240.46999997</v>
      </c>
      <c r="O10" s="44"/>
      <c r="P10" s="122">
        <f t="shared" si="0"/>
        <v>497178871.06</v>
      </c>
      <c r="Q10" s="123">
        <f t="shared" si="1"/>
        <v>298077000.19999999</v>
      </c>
      <c r="R10" s="124">
        <f t="shared" si="2"/>
        <v>795255871.25999999</v>
      </c>
      <c r="S10" s="32"/>
      <c r="T10" s="42">
        <v>388837554.78000003</v>
      </c>
      <c r="U10" s="43"/>
      <c r="V10" s="43">
        <v>142789984.72999999</v>
      </c>
      <c r="W10" s="43"/>
      <c r="X10" s="43">
        <v>531627539.50999999</v>
      </c>
      <c r="Y10" s="44"/>
      <c r="Z10" s="45">
        <v>302982308.41999978</v>
      </c>
      <c r="AA10" s="43"/>
      <c r="AB10" s="43">
        <v>231398397.81000006</v>
      </c>
      <c r="AC10" s="43"/>
      <c r="AD10" s="43">
        <v>534380706.22999984</v>
      </c>
      <c r="AE10" s="44"/>
      <c r="AF10" s="122">
        <f t="shared" si="3"/>
        <v>691819863.19999981</v>
      </c>
      <c r="AG10" s="123">
        <f t="shared" si="4"/>
        <v>374188382.54000008</v>
      </c>
      <c r="AH10" s="124">
        <f t="shared" si="5"/>
        <v>1066008245.7399999</v>
      </c>
      <c r="AI10" s="32"/>
      <c r="AJ10" s="42">
        <v>106272182.92000002</v>
      </c>
      <c r="AK10" s="43"/>
      <c r="AL10" s="43">
        <v>49750198.525818259</v>
      </c>
      <c r="AM10" s="43"/>
      <c r="AN10" s="43">
        <v>156022381.44581828</v>
      </c>
      <c r="AO10" s="44"/>
      <c r="AP10" s="45">
        <v>56420191.82</v>
      </c>
      <c r="AQ10" s="43"/>
      <c r="AR10" s="43">
        <v>56526419.459112525</v>
      </c>
      <c r="AS10" s="43"/>
      <c r="AT10" s="43">
        <v>112946611.27911252</v>
      </c>
      <c r="AU10" s="44"/>
      <c r="AV10" s="122">
        <f t="shared" si="6"/>
        <v>162692374.74000001</v>
      </c>
      <c r="AW10" s="123">
        <f t="shared" si="7"/>
        <v>106276617.98493078</v>
      </c>
      <c r="AX10" s="124">
        <f t="shared" si="8"/>
        <v>268968992.72493076</v>
      </c>
      <c r="AY10" s="32"/>
      <c r="AZ10" s="42">
        <v>491116412</v>
      </c>
      <c r="BA10" s="43"/>
      <c r="BB10" s="43">
        <v>157292057</v>
      </c>
      <c r="BC10" s="43"/>
      <c r="BD10" s="43">
        <v>648408469</v>
      </c>
      <c r="BE10" s="44"/>
      <c r="BF10" s="45">
        <v>443230201.70427066</v>
      </c>
      <c r="BG10" s="43"/>
      <c r="BH10" s="43">
        <v>285404670</v>
      </c>
      <c r="BI10" s="43"/>
      <c r="BJ10" s="43">
        <v>728634871.7042706</v>
      </c>
      <c r="BK10" s="44"/>
      <c r="BL10" s="122">
        <f t="shared" si="9"/>
        <v>934346613.7042706</v>
      </c>
      <c r="BM10" s="123">
        <f t="shared" si="10"/>
        <v>442696727</v>
      </c>
      <c r="BN10" s="124">
        <f t="shared" si="11"/>
        <v>1377043340.7042706</v>
      </c>
      <c r="BO10" s="32"/>
      <c r="BP10" s="45">
        <v>303017563.62999946</v>
      </c>
      <c r="BQ10" s="43"/>
      <c r="BR10" s="43">
        <v>59341169.74000027</v>
      </c>
      <c r="BS10" s="43"/>
      <c r="BT10" s="43">
        <v>362358733.36999971</v>
      </c>
      <c r="BU10" s="44"/>
      <c r="BV10" s="45">
        <v>103043267.03000095</v>
      </c>
      <c r="BW10" s="43"/>
      <c r="BX10" s="43">
        <v>114737602.75999965</v>
      </c>
      <c r="BY10" s="43"/>
      <c r="BZ10" s="43">
        <v>217780869.79000062</v>
      </c>
      <c r="CA10" s="44"/>
      <c r="CB10" s="122">
        <f t="shared" si="12"/>
        <v>406060830.66000044</v>
      </c>
      <c r="CC10" s="123">
        <f t="shared" si="13"/>
        <v>174078772.49999991</v>
      </c>
      <c r="CD10" s="124">
        <f t="shared" si="14"/>
        <v>580139603.16000032</v>
      </c>
      <c r="CE10" s="32"/>
      <c r="CF10" s="38">
        <f>SUM(CF8:CF9)</f>
        <v>1614837293.3799994</v>
      </c>
      <c r="CG10" s="36"/>
      <c r="CH10" s="36">
        <f>SUM(CH8:CH9)</f>
        <v>489470460.73581851</v>
      </c>
      <c r="CI10" s="46"/>
      <c r="CJ10" s="36">
        <f>SUM(CJ8:CJ9)</f>
        <v>2104307754.115818</v>
      </c>
      <c r="CK10" s="47"/>
      <c r="CL10" s="45">
        <f>SUM(CL8:CL9)</f>
        <v>1077261259.9842713</v>
      </c>
      <c r="CM10" s="46"/>
      <c r="CN10" s="43">
        <f>SUM(CN8:CN9)</f>
        <v>905847039.48911226</v>
      </c>
      <c r="CO10" s="46"/>
      <c r="CP10" s="43">
        <f>SUM(CP8:CP9)</f>
        <v>1983108299.4733834</v>
      </c>
      <c r="CQ10" s="47"/>
      <c r="CR10" s="153"/>
      <c r="CS10" s="161" t="s">
        <v>17</v>
      </c>
      <c r="CT10" s="45">
        <f>+CT8</f>
        <v>2104307754.115818</v>
      </c>
      <c r="CU10" s="43">
        <f>+CU8</f>
        <v>1983108299.4733834</v>
      </c>
      <c r="CV10" s="44">
        <f>+CV8</f>
        <v>4087416053.5892015</v>
      </c>
      <c r="CW10"/>
    </row>
    <row r="11" spans="1:101" s="19" customFormat="1" ht="15.6" x14ac:dyDescent="0.3">
      <c r="A11" s="26">
        <v>2</v>
      </c>
      <c r="B11" s="312" t="s">
        <v>205</v>
      </c>
      <c r="C11" s="34"/>
      <c r="D11" s="35">
        <v>0</v>
      </c>
      <c r="E11" s="36"/>
      <c r="F11" s="36">
        <v>0</v>
      </c>
      <c r="G11" s="36"/>
      <c r="H11" s="36">
        <v>0</v>
      </c>
      <c r="I11" s="203"/>
      <c r="J11" s="38">
        <v>0</v>
      </c>
      <c r="K11" s="36"/>
      <c r="L11" s="36">
        <v>0</v>
      </c>
      <c r="M11" s="36"/>
      <c r="N11" s="36">
        <v>0</v>
      </c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0</v>
      </c>
      <c r="AS11" s="36"/>
      <c r="AT11" s="36">
        <v>0</v>
      </c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ref="CF11:CF12" si="16">+D11+T11+AJ11+AZ11+BP11</f>
        <v>0</v>
      </c>
      <c r="CG11" s="36"/>
      <c r="CH11" s="36">
        <f t="shared" ref="CH11:CH15" si="17">+F11+V11+AL11+BB11+BR11</f>
        <v>0</v>
      </c>
      <c r="CI11" s="39"/>
      <c r="CJ11" s="36">
        <f t="shared" si="15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26" t="s">
        <v>205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312" t="s">
        <v>244</v>
      </c>
      <c r="C12" s="34"/>
      <c r="D12" s="35">
        <v>-3129891.5</v>
      </c>
      <c r="E12" s="36"/>
      <c r="F12" s="36">
        <v>0</v>
      </c>
      <c r="G12" s="36"/>
      <c r="H12" s="36">
        <v>-3129891.5</v>
      </c>
      <c r="I12" s="203"/>
      <c r="J12" s="38">
        <v>-3129891.5</v>
      </c>
      <c r="K12" s="36"/>
      <c r="L12" s="36">
        <v>0</v>
      </c>
      <c r="M12" s="36"/>
      <c r="N12" s="36">
        <v>-3129891.5</v>
      </c>
      <c r="O12" s="37"/>
      <c r="P12" s="116">
        <f t="shared" ref="P12" si="24">+D12+J12</f>
        <v>-6259783</v>
      </c>
      <c r="Q12" s="117">
        <f t="shared" ref="Q12" si="25">+F12+L12</f>
        <v>0</v>
      </c>
      <c r="R12" s="118">
        <f t="shared" ref="R12" si="26">+P12+Q12</f>
        <v>-6259783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5">
        <v>-1967392.06</v>
      </c>
      <c r="AK12" s="36"/>
      <c r="AL12" s="36">
        <v>3072691.1941817328</v>
      </c>
      <c r="AM12" s="36"/>
      <c r="AN12" s="36">
        <v>1105299.1341817328</v>
      </c>
      <c r="AO12" s="37"/>
      <c r="AP12" s="38">
        <v>-635538.26</v>
      </c>
      <c r="AQ12" s="36"/>
      <c r="AR12" s="36">
        <v>4131185.1508874744</v>
      </c>
      <c r="AS12" s="36"/>
      <c r="AT12" s="36">
        <v>3495646.8908874746</v>
      </c>
      <c r="AU12" s="37"/>
      <c r="AV12" s="116">
        <f t="shared" ref="AV12" si="30">+AJ12+AP12</f>
        <v>-2602930.3200000003</v>
      </c>
      <c r="AW12" s="117">
        <f t="shared" ref="AW12" si="31">+AL12+AR12</f>
        <v>7203876.3450692073</v>
      </c>
      <c r="AX12" s="118">
        <f t="shared" ref="AX12" si="32">+AV12+AW12</f>
        <v>4600946.025069207</v>
      </c>
      <c r="AY12" s="32"/>
      <c r="AZ12" s="35">
        <v>-2011210</v>
      </c>
      <c r="BA12" s="36"/>
      <c r="BB12" s="36">
        <v>2149443.2400000002</v>
      </c>
      <c r="BC12" s="36"/>
      <c r="BD12" s="36">
        <v>138233.24000000022</v>
      </c>
      <c r="BE12" s="37"/>
      <c r="BF12" s="38">
        <v>0</v>
      </c>
      <c r="BG12" s="36"/>
      <c r="BH12" s="36">
        <v>6151845.54</v>
      </c>
      <c r="BI12" s="36"/>
      <c r="BJ12" s="36">
        <v>6151845.54</v>
      </c>
      <c r="BK12" s="37"/>
      <c r="BL12" s="116">
        <f t="shared" ref="BL12" si="33">+AZ12+BF12</f>
        <v>-2011210</v>
      </c>
      <c r="BM12" s="117">
        <f t="shared" ref="BM12" si="34">+BB12+BH12</f>
        <v>8301288.7800000003</v>
      </c>
      <c r="BN12" s="118">
        <f t="shared" ref="BN12" si="35">+BL12+BM12</f>
        <v>6290078.7800000003</v>
      </c>
      <c r="BO12" s="32"/>
      <c r="BP12" s="38">
        <v>8451086.0000000093</v>
      </c>
      <c r="BQ12" s="36"/>
      <c r="BR12" s="36">
        <v>0</v>
      </c>
      <c r="BS12" s="36"/>
      <c r="BT12" s="36">
        <v>8451086.0000000093</v>
      </c>
      <c r="BU12" s="37"/>
      <c r="BV12" s="38">
        <v>-240264</v>
      </c>
      <c r="BW12" s="36"/>
      <c r="BX12" s="36">
        <v>0</v>
      </c>
      <c r="BY12" s="36"/>
      <c r="BZ12" s="36">
        <v>-240264</v>
      </c>
      <c r="CA12" s="37"/>
      <c r="CB12" s="116">
        <f t="shared" ref="CB12" si="36">+BP12+BV12</f>
        <v>8210822.0000000093</v>
      </c>
      <c r="CC12" s="117">
        <f t="shared" ref="CC12" si="37">+BR12+BX12</f>
        <v>0</v>
      </c>
      <c r="CD12" s="118">
        <f t="shared" ref="CD12" si="38">+CB12+CC12</f>
        <v>8210822.0000000093</v>
      </c>
      <c r="CE12" s="32"/>
      <c r="CF12" s="38">
        <f t="shared" si="16"/>
        <v>1342592.4400000088</v>
      </c>
      <c r="CG12" s="36"/>
      <c r="CH12" s="36">
        <f t="shared" si="17"/>
        <v>5222134.4341817331</v>
      </c>
      <c r="CI12" s="39"/>
      <c r="CJ12" s="36">
        <f t="shared" si="15"/>
        <v>6564726.8741817418</v>
      </c>
      <c r="CK12" s="40"/>
      <c r="CL12" s="38">
        <f t="shared" si="18"/>
        <v>-4005693.76</v>
      </c>
      <c r="CM12" s="39"/>
      <c r="CN12" s="36">
        <f t="shared" si="19"/>
        <v>10283030.690887474</v>
      </c>
      <c r="CO12" s="39"/>
      <c r="CP12" s="36">
        <f t="shared" si="20"/>
        <v>6277336.9308874737</v>
      </c>
      <c r="CQ12" s="40"/>
      <c r="CR12" s="152"/>
      <c r="CS12" s="26" t="s">
        <v>206</v>
      </c>
      <c r="CT12" s="38">
        <f t="shared" ref="CT12" si="39">+CJ12</f>
        <v>6564726.8741817418</v>
      </c>
      <c r="CU12" s="36">
        <f t="shared" ref="CU12" si="40">+CP12</f>
        <v>6277336.9308874737</v>
      </c>
      <c r="CV12" s="37">
        <f t="shared" ref="CV12" si="41">+CT12+CU12</f>
        <v>12842063.805069216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203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ref="CF13:CF16" si="42">+D13+T13+AJ13+AZ13+BP13</f>
        <v>0</v>
      </c>
      <c r="CG13" s="36"/>
      <c r="CH13" s="36">
        <f t="shared" si="17"/>
        <v>0</v>
      </c>
      <c r="CI13" s="39"/>
      <c r="CJ13" s="36">
        <f t="shared" si="15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203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42"/>
        <v>0</v>
      </c>
      <c r="CG14" s="36"/>
      <c r="CH14" s="36">
        <f t="shared" si="17"/>
        <v>0</v>
      </c>
      <c r="CI14" s="39"/>
      <c r="CJ14" s="36">
        <f t="shared" si="15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203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11924217.147617999</v>
      </c>
      <c r="AK15" s="36"/>
      <c r="AL15" s="36">
        <v>17006465.815733001</v>
      </c>
      <c r="AM15" s="36"/>
      <c r="AN15" s="36">
        <v>28930682.963351</v>
      </c>
      <c r="AO15" s="37"/>
      <c r="AP15" s="38">
        <v>18997581.831675999</v>
      </c>
      <c r="AQ15" s="36"/>
      <c r="AR15" s="36">
        <v>19581120.896540001</v>
      </c>
      <c r="AS15" s="36"/>
      <c r="AT15" s="36">
        <v>38578702.728216</v>
      </c>
      <c r="AU15" s="37"/>
      <c r="AV15" s="116">
        <f t="shared" si="6"/>
        <v>30921798.979293998</v>
      </c>
      <c r="AW15" s="117">
        <f t="shared" si="7"/>
        <v>36587586.712273002</v>
      </c>
      <c r="AX15" s="118">
        <f t="shared" si="8"/>
        <v>67509385.691567004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30078.926459762821</v>
      </c>
      <c r="BG15" s="36"/>
      <c r="BH15" s="36">
        <v>24983.653540237181</v>
      </c>
      <c r="BI15" s="36"/>
      <c r="BJ15" s="36">
        <v>55062.58</v>
      </c>
      <c r="BK15" s="37"/>
      <c r="BL15" s="116">
        <f t="shared" si="9"/>
        <v>30078.926459762821</v>
      </c>
      <c r="BM15" s="117">
        <f t="shared" si="10"/>
        <v>24983.653540237181</v>
      </c>
      <c r="BN15" s="118">
        <f t="shared" si="11"/>
        <v>55062.58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42"/>
        <v>11924217.147617999</v>
      </c>
      <c r="CG15" s="36"/>
      <c r="CH15" s="36">
        <f t="shared" si="17"/>
        <v>17006465.815733001</v>
      </c>
      <c r="CI15" s="39"/>
      <c r="CJ15" s="36">
        <f t="shared" si="15"/>
        <v>28930682.963351</v>
      </c>
      <c r="CK15" s="40"/>
      <c r="CL15" s="38">
        <f t="shared" si="18"/>
        <v>19027660.758135762</v>
      </c>
      <c r="CM15" s="39"/>
      <c r="CN15" s="36">
        <f t="shared" si="19"/>
        <v>19606104.55008024</v>
      </c>
      <c r="CO15" s="39"/>
      <c r="CP15" s="36">
        <f t="shared" si="20"/>
        <v>38633765.308216006</v>
      </c>
      <c r="CR15" s="152"/>
      <c r="CS15" s="161" t="s">
        <v>4</v>
      </c>
      <c r="CT15" s="38">
        <f t="shared" si="21"/>
        <v>28930682.963351</v>
      </c>
      <c r="CU15" s="36">
        <f t="shared" si="22"/>
        <v>38633765.308216006</v>
      </c>
      <c r="CV15" s="37">
        <f t="shared" si="23"/>
        <v>67564448.271567002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203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19.97</v>
      </c>
      <c r="AK16" s="36"/>
      <c r="AL16" s="36">
        <v>0</v>
      </c>
      <c r="AM16" s="36"/>
      <c r="AN16" s="36">
        <v>19.97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19.97</v>
      </c>
      <c r="AW16" s="117">
        <f t="shared" si="7"/>
        <v>0</v>
      </c>
      <c r="AX16" s="118">
        <f t="shared" si="8"/>
        <v>19.97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42"/>
        <v>19.97</v>
      </c>
      <c r="CG16" s="36"/>
      <c r="CH16" s="36">
        <f>+F16+V16+AL16+BB16+BR16</f>
        <v>0</v>
      </c>
      <c r="CI16" s="39"/>
      <c r="CJ16" s="36">
        <f t="shared" si="15"/>
        <v>19.97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19.97</v>
      </c>
      <c r="CU16" s="36">
        <f t="shared" si="22"/>
        <v>0</v>
      </c>
      <c r="CV16" s="37">
        <f t="shared" si="23"/>
        <v>19.97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v>322463688.55000001</v>
      </c>
      <c r="E17" s="46">
        <v>2862.552606325844</v>
      </c>
      <c r="F17" s="43">
        <v>80297050.739999995</v>
      </c>
      <c r="G17" s="46">
        <v>2878.8559708877096</v>
      </c>
      <c r="H17" s="43">
        <v>402760739.29000002</v>
      </c>
      <c r="I17" s="201">
        <v>2865.7881991020417</v>
      </c>
      <c r="J17" s="45">
        <v>168455399.50999999</v>
      </c>
      <c r="K17" s="46">
        <v>481.78981398275391</v>
      </c>
      <c r="L17" s="43">
        <v>217779949.45999998</v>
      </c>
      <c r="M17" s="46">
        <v>779.32470006834922</v>
      </c>
      <c r="N17" s="43">
        <v>386235348.96999997</v>
      </c>
      <c r="O17" s="47">
        <v>613.95685999821956</v>
      </c>
      <c r="P17" s="122">
        <f t="shared" si="0"/>
        <v>490919088.06</v>
      </c>
      <c r="Q17" s="123">
        <f t="shared" si="1"/>
        <v>298077000.19999999</v>
      </c>
      <c r="R17" s="124">
        <f t="shared" si="2"/>
        <v>788996088.25999999</v>
      </c>
      <c r="S17" s="32"/>
      <c r="T17" s="42">
        <v>388837554.78000003</v>
      </c>
      <c r="U17" s="46">
        <v>2982.4777546136502</v>
      </c>
      <c r="V17" s="43">
        <v>142789984.72999999</v>
      </c>
      <c r="W17" s="46">
        <v>2480.2415231627033</v>
      </c>
      <c r="X17" s="43">
        <v>531627539.50999999</v>
      </c>
      <c r="Y17" s="47">
        <v>2828.6335870068369</v>
      </c>
      <c r="Z17" s="45">
        <v>302982308.41999978</v>
      </c>
      <c r="AA17" s="46">
        <v>342.05142182031631</v>
      </c>
      <c r="AB17" s="43">
        <v>231398397.81000006</v>
      </c>
      <c r="AC17" s="46">
        <v>548.16467276900892</v>
      </c>
      <c r="AD17" s="43">
        <v>534380706.22999984</v>
      </c>
      <c r="AE17" s="47">
        <v>408.57511641064798</v>
      </c>
      <c r="AF17" s="122">
        <f t="shared" si="3"/>
        <v>691819863.19999981</v>
      </c>
      <c r="AG17" s="123">
        <f t="shared" si="4"/>
        <v>374188382.54000008</v>
      </c>
      <c r="AH17" s="124">
        <f t="shared" si="5"/>
        <v>1066008245.7399999</v>
      </c>
      <c r="AI17" s="32"/>
      <c r="AJ17" s="42">
        <v>116229027.97761801</v>
      </c>
      <c r="AK17" s="46">
        <v>2795.5126146094717</v>
      </c>
      <c r="AL17" s="43">
        <v>69829355.535732985</v>
      </c>
      <c r="AM17" s="46">
        <v>2546.5648785869585</v>
      </c>
      <c r="AN17" s="43">
        <v>186058383.51335102</v>
      </c>
      <c r="AO17" s="47">
        <v>2696.5764734246068</v>
      </c>
      <c r="AP17" s="45">
        <v>74782235.391676009</v>
      </c>
      <c r="AQ17" s="46">
        <v>468.32268956028588</v>
      </c>
      <c r="AR17" s="43">
        <v>80238725.50654</v>
      </c>
      <c r="AS17" s="46">
        <v>590.34657298179786</v>
      </c>
      <c r="AT17" s="43">
        <v>155020960.89821598</v>
      </c>
      <c r="AU17" s="47">
        <v>524.42992330223035</v>
      </c>
      <c r="AV17" s="122">
        <f t="shared" si="6"/>
        <v>191011263.36929402</v>
      </c>
      <c r="AW17" s="123">
        <f t="shared" si="7"/>
        <v>150068081.04227298</v>
      </c>
      <c r="AX17" s="124">
        <f t="shared" si="8"/>
        <v>341079344.41156697</v>
      </c>
      <c r="AY17" s="32"/>
      <c r="AZ17" s="42">
        <v>489105202</v>
      </c>
      <c r="BA17" s="46">
        <v>2879.2804959803902</v>
      </c>
      <c r="BB17" s="43">
        <v>159441500.24000001</v>
      </c>
      <c r="BC17" s="46">
        <v>2611.8098339584803</v>
      </c>
      <c r="BD17" s="43">
        <v>648546702.24000001</v>
      </c>
      <c r="BE17" s="47">
        <v>2808.5706216519357</v>
      </c>
      <c r="BF17" s="45">
        <v>443260280.63073045</v>
      </c>
      <c r="BG17" s="46">
        <v>443.59065789843345</v>
      </c>
      <c r="BH17" s="43">
        <v>291581499.19354028</v>
      </c>
      <c r="BI17" s="46">
        <v>628.30578973980482</v>
      </c>
      <c r="BJ17" s="43">
        <v>734841779.82427061</v>
      </c>
      <c r="BK17" s="47">
        <v>502.17058192867546</v>
      </c>
      <c r="BL17" s="122">
        <f t="shared" si="9"/>
        <v>932365482.63073039</v>
      </c>
      <c r="BM17" s="123">
        <f t="shared" si="10"/>
        <v>451022999.43354028</v>
      </c>
      <c r="BN17" s="124">
        <f t="shared" si="11"/>
        <v>1383388482.0642707</v>
      </c>
      <c r="BO17" s="32"/>
      <c r="BP17" s="45">
        <v>311468649.62999946</v>
      </c>
      <c r="BQ17" s="46">
        <v>2140.4426291954114</v>
      </c>
      <c r="BR17" s="43">
        <v>59341169.74000027</v>
      </c>
      <c r="BS17" s="46">
        <v>2347.0778681327479</v>
      </c>
      <c r="BT17" s="43">
        <v>370809819.36999971</v>
      </c>
      <c r="BU17" s="47">
        <v>2171.0303887610567</v>
      </c>
      <c r="BV17" s="45">
        <v>102803003.03000095</v>
      </c>
      <c r="BW17" s="46">
        <v>328.77918079448688</v>
      </c>
      <c r="BX17" s="45">
        <v>114737602.75999965</v>
      </c>
      <c r="BY17" s="46">
        <v>545.91720555349207</v>
      </c>
      <c r="BZ17" s="45">
        <v>217540605.79000062</v>
      </c>
      <c r="CA17" s="47">
        <v>416.06297308049193</v>
      </c>
      <c r="CB17" s="122">
        <f t="shared" si="12"/>
        <v>414271652.66000044</v>
      </c>
      <c r="CC17" s="123">
        <f t="shared" si="13"/>
        <v>174078772.49999991</v>
      </c>
      <c r="CD17" s="124">
        <f t="shared" si="14"/>
        <v>588350425.16000032</v>
      </c>
      <c r="CE17" s="32"/>
      <c r="CF17" s="45">
        <f>SUM(CF10:CF16)</f>
        <v>1628104122.9376175</v>
      </c>
      <c r="CG17" s="46">
        <f>+CF17/$CF$112</f>
        <v>2713.5673228645605</v>
      </c>
      <c r="CH17" s="43">
        <f>SUM(CH10:CH16)</f>
        <v>511699060.98573327</v>
      </c>
      <c r="CI17" s="46">
        <f>+CH17/$CH$112</f>
        <v>2568.5980317792159</v>
      </c>
      <c r="CJ17" s="43">
        <f t="shared" si="15"/>
        <v>2139803183.9233508</v>
      </c>
      <c r="CK17" s="47">
        <f>+CJ17/$CJ$112</f>
        <v>2677.4314113155042</v>
      </c>
      <c r="CL17" s="45">
        <f>SUM(CL10:CL16)</f>
        <v>1092283226.9824071</v>
      </c>
      <c r="CM17" s="46">
        <f>+CL17/$CL$112</f>
        <v>403.49693061544286</v>
      </c>
      <c r="CN17" s="43">
        <f>SUM(CN10:CN16)</f>
        <v>935736174.73007989</v>
      </c>
      <c r="CO17" s="46">
        <f>+CN17/$CN$112</f>
        <v>618.97638439708351</v>
      </c>
      <c r="CP17" s="43">
        <f>SUM(CP10:CP16)</f>
        <v>2028019401.712487</v>
      </c>
      <c r="CQ17" s="47">
        <f>+CP17/$CP$112</f>
        <v>480.71115218166511</v>
      </c>
      <c r="CR17" s="153"/>
      <c r="CS17" s="161" t="s">
        <v>92</v>
      </c>
      <c r="CT17" s="45">
        <f>SUM(CT10:CT16)</f>
        <v>2139803183.9233508</v>
      </c>
      <c r="CU17" s="43">
        <f>SUM(CU10:CU16)</f>
        <v>2028019401.712487</v>
      </c>
      <c r="CV17" s="44">
        <f>SUM(CV10:CV16)</f>
        <v>4167822585.6358376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203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v>237860.14</v>
      </c>
      <c r="E21" s="39">
        <v>2.1115157702243255</v>
      </c>
      <c r="F21" s="36">
        <v>8119.85</v>
      </c>
      <c r="G21" s="39">
        <v>0.29111752473827623</v>
      </c>
      <c r="H21" s="36">
        <v>245979.99000000002</v>
      </c>
      <c r="I21" s="202">
        <v>1.7502365146113947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3">+D21+J21</f>
        <v>237860.14</v>
      </c>
      <c r="Q21" s="117">
        <f t="shared" ref="Q21:Q64" si="44">+F21+L21</f>
        <v>8119.85</v>
      </c>
      <c r="R21" s="118">
        <f t="shared" ref="R21:R64" si="45">+P21+Q21</f>
        <v>245979.99000000002</v>
      </c>
      <c r="S21" s="32"/>
      <c r="T21" s="35">
        <v>60676.527376434125</v>
      </c>
      <c r="U21" s="39">
        <v>0.46540358795798337</v>
      </c>
      <c r="V21" s="36">
        <v>7416.6842121423615</v>
      </c>
      <c r="W21" s="39">
        <v>0.12882673936777825</v>
      </c>
      <c r="X21" s="36">
        <v>68093.211588576494</v>
      </c>
      <c r="Y21" s="40">
        <v>0.3623039271519673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6">+T21+Z21</f>
        <v>60676.527376434125</v>
      </c>
      <c r="AG21" s="117">
        <f t="shared" ref="AG21:AG62" si="47">+V21+AB21</f>
        <v>7416.6842121423615</v>
      </c>
      <c r="AH21" s="118">
        <f t="shared" ref="AH21:AH63" si="48">+AF21+AG21</f>
        <v>68093.211588576494</v>
      </c>
      <c r="AI21" s="32"/>
      <c r="AJ21" s="35">
        <v>11327.175518979413</v>
      </c>
      <c r="AK21" s="39">
        <v>0.27243850010773779</v>
      </c>
      <c r="AL21" s="36">
        <v>-285.21066290016051</v>
      </c>
      <c r="AM21" s="39">
        <v>-1.040117657635245E-2</v>
      </c>
      <c r="AN21" s="36">
        <v>11041.964856079252</v>
      </c>
      <c r="AO21" s="40">
        <v>0.1600331148160708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49">+AJ21+AP21</f>
        <v>11327.175518979413</v>
      </c>
      <c r="AW21" s="117">
        <f t="shared" ref="AW21:AW64" si="50">+AL21+AR21</f>
        <v>-285.21066290016051</v>
      </c>
      <c r="AX21" s="118">
        <f t="shared" ref="AX21:AX64" si="51">+AV21+AW21</f>
        <v>11041.964856079252</v>
      </c>
      <c r="AY21" s="32"/>
      <c r="AZ21" s="35">
        <v>280149.01341142482</v>
      </c>
      <c r="BA21" s="39">
        <v>1.6491903725114423</v>
      </c>
      <c r="BB21" s="36">
        <v>22059.888297428082</v>
      </c>
      <c r="BC21" s="39">
        <v>0.36136283906336292</v>
      </c>
      <c r="BD21" s="36">
        <v>302208.90170885291</v>
      </c>
      <c r="BE21" s="40">
        <v>1.3087338814762572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2">+AZ21+BF21</f>
        <v>280149.01341142482</v>
      </c>
      <c r="BM21" s="117">
        <f t="shared" ref="BM21:BM64" si="53">+BB21+BH21</f>
        <v>22059.888297428082</v>
      </c>
      <c r="BN21" s="118">
        <f t="shared" ref="BN21:BN64" si="54">+BL21+BM21</f>
        <v>302208.90170885291</v>
      </c>
      <c r="BO21" s="32"/>
      <c r="BP21" s="38">
        <v>349061.80319048942</v>
      </c>
      <c r="BQ21" s="39">
        <v>2.3987864096765263</v>
      </c>
      <c r="BR21" s="36">
        <v>1668.8707350926898</v>
      </c>
      <c r="BS21" s="39">
        <v>6.6007623110101249E-2</v>
      </c>
      <c r="BT21" s="36">
        <v>350730.67392558209</v>
      </c>
      <c r="BU21" s="40">
        <v>2.053470300912664</v>
      </c>
      <c r="BV21" s="38">
        <v>-30.808952154893177</v>
      </c>
      <c r="BW21" s="39">
        <v>-9.85315774060246E-5</v>
      </c>
      <c r="BX21" s="36">
        <v>-0.19095231176466143</v>
      </c>
      <c r="BY21" s="39">
        <v>-9.0854392914757026E-7</v>
      </c>
      <c r="BZ21" s="36">
        <v>-30.999904466657838</v>
      </c>
      <c r="CA21" s="40">
        <v>-5.9289677762779047E-5</v>
      </c>
      <c r="CB21" s="116">
        <f t="shared" ref="CB21:CB64" si="55">+BP21+BV21</f>
        <v>349030.99423833453</v>
      </c>
      <c r="CC21" s="117">
        <f t="shared" ref="CC21:CC64" si="56">+BR21+BX21</f>
        <v>1668.6797827809251</v>
      </c>
      <c r="CD21" s="118">
        <f t="shared" ref="CD21:CD64" si="57">+CB21+CC21</f>
        <v>350699.67402111547</v>
      </c>
      <c r="CE21" s="32"/>
      <c r="CF21" s="38">
        <f t="shared" ref="CF21:CF61" si="58">+D21+T21+AJ21+AZ21+BP21</f>
        <v>939074.65949732775</v>
      </c>
      <c r="CG21" s="39">
        <f t="shared" ref="CG21:CG64" si="59">+CF21/$CF$112</f>
        <v>1.5651593002198612</v>
      </c>
      <c r="CH21" s="36">
        <f t="shared" ref="CH21:CH61" si="60">+F21+V21+AL21+BB21+BR21</f>
        <v>38980.082581762974</v>
      </c>
      <c r="CI21" s="39">
        <f t="shared" ref="CI21:CI64" si="61">+CH21/$CH$112</f>
        <v>0.19567001589807342</v>
      </c>
      <c r="CJ21" s="36">
        <f t="shared" ref="CJ21:CJ64" si="62">+CF21+CH21</f>
        <v>978054.74207909068</v>
      </c>
      <c r="CK21" s="40">
        <f t="shared" ref="CK21:CK64" si="63">+CJ21/$CJ$112</f>
        <v>1.2237922198186821</v>
      </c>
      <c r="CL21" s="38">
        <f t="shared" ref="CL21:CL61" si="64">+J21+Z21+AP21+BF21+BV21</f>
        <v>-30.808952154893177</v>
      </c>
      <c r="CM21" s="39">
        <f t="shared" ref="CM21:CM64" si="65">+CL21/$CL$112</f>
        <v>-1.1381038656357263E-5</v>
      </c>
      <c r="CN21" s="36">
        <f t="shared" ref="CN21:CN61" si="66">+L21+AB21+AR21+BH21+BX21</f>
        <v>-0.19095231176466143</v>
      </c>
      <c r="CO21" s="39">
        <f t="shared" ref="CO21:CO64" si="67">+CN21/$CN$112</f>
        <v>-1.2631228194469348E-7</v>
      </c>
      <c r="CP21" s="36">
        <f t="shared" ref="CP21:CP61" si="68">+CL21+CN21</f>
        <v>-30.999904466657838</v>
      </c>
      <c r="CQ21" s="40">
        <f t="shared" ref="CQ21:CQ64" si="69">+CP21/$CP$112</f>
        <v>-7.3480558327524811E-6</v>
      </c>
      <c r="CR21" s="152"/>
      <c r="CS21" s="161" t="s">
        <v>19</v>
      </c>
      <c r="CT21" s="38">
        <f t="shared" ref="CT21:CT61" si="70">+CJ21</f>
        <v>978054.74207909068</v>
      </c>
      <c r="CU21" s="36">
        <f t="shared" ref="CU21:CU61" si="71">+CP21</f>
        <v>-30.999904466657838</v>
      </c>
      <c r="CV21" s="37">
        <f t="shared" ref="CV21:CV63" si="72">+CT21+CU21</f>
        <v>978023.742174624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v>3619226.96</v>
      </c>
      <c r="E22" s="39">
        <v>32.128354091026104</v>
      </c>
      <c r="F22" s="36">
        <v>4189181.38</v>
      </c>
      <c r="G22" s="39">
        <v>150.19293632582819</v>
      </c>
      <c r="H22" s="36">
        <v>7808408.3399999999</v>
      </c>
      <c r="I22" s="202">
        <v>55.559646935769635</v>
      </c>
      <c r="J22" s="38">
        <v>2172818.8400000003</v>
      </c>
      <c r="K22" s="39">
        <v>6.2143569620615207</v>
      </c>
      <c r="L22" s="36">
        <v>14957554.550000001</v>
      </c>
      <c r="M22" s="39">
        <v>53.525550641087577</v>
      </c>
      <c r="N22" s="36">
        <v>17130373.390000001</v>
      </c>
      <c r="O22" s="40">
        <v>27.230315104944907</v>
      </c>
      <c r="P22" s="116">
        <f t="shared" si="43"/>
        <v>5792045.8000000007</v>
      </c>
      <c r="Q22" s="117">
        <f t="shared" si="44"/>
        <v>19146735.93</v>
      </c>
      <c r="R22" s="118">
        <f t="shared" si="45"/>
        <v>24938781.73</v>
      </c>
      <c r="S22" s="32"/>
      <c r="T22" s="35">
        <v>3036892.0086792503</v>
      </c>
      <c r="U22" s="39">
        <v>23.293693594422585</v>
      </c>
      <c r="V22" s="36">
        <v>13242982.380324729</v>
      </c>
      <c r="W22" s="39">
        <v>230.02870160887824</v>
      </c>
      <c r="X22" s="36">
        <v>16279874.389003979</v>
      </c>
      <c r="Y22" s="40">
        <v>86.620417616877162</v>
      </c>
      <c r="Z22" s="38">
        <v>5186616.8033694038</v>
      </c>
      <c r="AA22" s="39">
        <v>5.8554232465955476</v>
      </c>
      <c r="AB22" s="36">
        <v>18040640.476361439</v>
      </c>
      <c r="AC22" s="39">
        <v>42.73686368126026</v>
      </c>
      <c r="AD22" s="36">
        <v>23227257.279730842</v>
      </c>
      <c r="AE22" s="40">
        <v>17.759023176412224</v>
      </c>
      <c r="AF22" s="116">
        <f t="shared" si="46"/>
        <v>8223508.8120486541</v>
      </c>
      <c r="AG22" s="117">
        <f t="shared" si="47"/>
        <v>31283622.856686167</v>
      </c>
      <c r="AH22" s="118">
        <f t="shared" si="48"/>
        <v>39507131.668734819</v>
      </c>
      <c r="AI22" s="32"/>
      <c r="AJ22" s="35">
        <v>1040610.8477006692</v>
      </c>
      <c r="AK22" s="39">
        <v>25.028521723565174</v>
      </c>
      <c r="AL22" s="36">
        <v>2783987.7987564029</v>
      </c>
      <c r="AM22" s="39">
        <v>101.5275810056673</v>
      </c>
      <c r="AN22" s="36">
        <v>3824598.6464570723</v>
      </c>
      <c r="AO22" s="40">
        <v>55.43057257394522</v>
      </c>
      <c r="AP22" s="38">
        <v>532687.26462151785</v>
      </c>
      <c r="AQ22" s="39">
        <v>3.335946447113419</v>
      </c>
      <c r="AR22" s="36">
        <v>4443633.6547982609</v>
      </c>
      <c r="AS22" s="39">
        <v>32.693489124312165</v>
      </c>
      <c r="AT22" s="36">
        <v>4976320.9194197785</v>
      </c>
      <c r="AU22" s="40">
        <v>16.834701468610444</v>
      </c>
      <c r="AV22" s="116">
        <f t="shared" si="49"/>
        <v>1573298.1123221871</v>
      </c>
      <c r="AW22" s="117">
        <f t="shared" si="50"/>
        <v>7227621.4535546638</v>
      </c>
      <c r="AX22" s="118">
        <f t="shared" si="51"/>
        <v>8800919.5658768509</v>
      </c>
      <c r="AY22" s="32"/>
      <c r="AZ22" s="35">
        <v>6779084.0552040273</v>
      </c>
      <c r="BA22" s="39">
        <v>39.907333679842168</v>
      </c>
      <c r="BB22" s="36">
        <v>10313149.068886416</v>
      </c>
      <c r="BC22" s="39">
        <v>168.9396055396605</v>
      </c>
      <c r="BD22" s="36">
        <v>17092233.124090444</v>
      </c>
      <c r="BE22" s="40">
        <v>74.018946738830167</v>
      </c>
      <c r="BF22" s="38">
        <v>6526017.9301967947</v>
      </c>
      <c r="BG22" s="39">
        <v>6.5308819978044115</v>
      </c>
      <c r="BH22" s="36">
        <v>24669838.449787505</v>
      </c>
      <c r="BI22" s="39">
        <v>53.159073441963201</v>
      </c>
      <c r="BJ22" s="36">
        <v>31195856.379984301</v>
      </c>
      <c r="BK22" s="40">
        <v>21.318386872132347</v>
      </c>
      <c r="BL22" s="116">
        <f t="shared" si="52"/>
        <v>13305101.985400822</v>
      </c>
      <c r="BM22" s="117">
        <f t="shared" si="53"/>
        <v>34982987.518673919</v>
      </c>
      <c r="BN22" s="118">
        <f t="shared" si="54"/>
        <v>48288089.504074737</v>
      </c>
      <c r="BO22" s="32"/>
      <c r="BP22" s="38">
        <v>3542939.5682126712</v>
      </c>
      <c r="BQ22" s="39">
        <v>24.347422745352205</v>
      </c>
      <c r="BR22" s="36">
        <v>3058541.1843101997</v>
      </c>
      <c r="BS22" s="39">
        <v>120.97224159752402</v>
      </c>
      <c r="BT22" s="36">
        <v>6601480.7525228709</v>
      </c>
      <c r="BU22" s="40">
        <v>38.650581985391433</v>
      </c>
      <c r="BV22" s="38">
        <v>2094506.9033772519</v>
      </c>
      <c r="BW22" s="39">
        <v>6.6985422951098785</v>
      </c>
      <c r="BX22" s="36">
        <v>10997924.553155163</v>
      </c>
      <c r="BY22" s="39">
        <v>52.327712053608742</v>
      </c>
      <c r="BZ22" s="36">
        <v>13092431.456532415</v>
      </c>
      <c r="CA22" s="40">
        <v>25.040272076450286</v>
      </c>
      <c r="CB22" s="116">
        <f t="shared" si="55"/>
        <v>5637446.4715899229</v>
      </c>
      <c r="CC22" s="117">
        <f t="shared" si="56"/>
        <v>14056465.737465363</v>
      </c>
      <c r="CD22" s="118">
        <f t="shared" si="57"/>
        <v>19693912.209055286</v>
      </c>
      <c r="CE22" s="32"/>
      <c r="CF22" s="38">
        <f t="shared" si="58"/>
        <v>18018753.439796619</v>
      </c>
      <c r="CG22" s="39">
        <f t="shared" si="59"/>
        <v>30.031924767049414</v>
      </c>
      <c r="CH22" s="36">
        <f t="shared" si="60"/>
        <v>33587841.812277742</v>
      </c>
      <c r="CI22" s="39">
        <f t="shared" si="61"/>
        <v>168.60235038253015</v>
      </c>
      <c r="CJ22" s="36">
        <f t="shared" si="62"/>
        <v>51606595.252074361</v>
      </c>
      <c r="CK22" s="40">
        <f t="shared" si="63"/>
        <v>64.57281688197493</v>
      </c>
      <c r="CL22" s="38">
        <f t="shared" si="64"/>
        <v>16512647.741564969</v>
      </c>
      <c r="CM22" s="39">
        <f t="shared" si="65"/>
        <v>6.0998855566632297</v>
      </c>
      <c r="CN22" s="36">
        <f t="shared" si="66"/>
        <v>73109591.684102371</v>
      </c>
      <c r="CO22" s="39">
        <f t="shared" si="67"/>
        <v>48.360971764745941</v>
      </c>
      <c r="CP22" s="36">
        <f t="shared" si="68"/>
        <v>89622239.425667346</v>
      </c>
      <c r="CQ22" s="40">
        <f t="shared" si="69"/>
        <v>21.243588665391581</v>
      </c>
      <c r="CR22" s="152"/>
      <c r="CS22" s="161" t="s">
        <v>20</v>
      </c>
      <c r="CT22" s="38">
        <f t="shared" si="70"/>
        <v>51606595.252074361</v>
      </c>
      <c r="CU22" s="36">
        <f t="shared" si="71"/>
        <v>89622239.425667346</v>
      </c>
      <c r="CV22" s="37">
        <f t="shared" si="72"/>
        <v>141228834.67774171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v>24014.46</v>
      </c>
      <c r="E23" s="39">
        <v>0.21317952223277614</v>
      </c>
      <c r="F23" s="36">
        <v>1740.6299999999999</v>
      </c>
      <c r="G23" s="39">
        <v>6.2406066255557148E-2</v>
      </c>
      <c r="H23" s="36">
        <v>25755.09</v>
      </c>
      <c r="I23" s="202">
        <v>0.18325677204516833</v>
      </c>
      <c r="J23" s="38">
        <v>45829.88</v>
      </c>
      <c r="K23" s="39">
        <v>0.13107546225457248</v>
      </c>
      <c r="L23" s="36">
        <v>1222.6300000000001</v>
      </c>
      <c r="M23" s="39">
        <v>4.3751766882449989E-3</v>
      </c>
      <c r="N23" s="36">
        <v>47052.509999999995</v>
      </c>
      <c r="O23" s="40">
        <v>7.4794322611001246E-2</v>
      </c>
      <c r="P23" s="116">
        <f t="shared" si="43"/>
        <v>69844.34</v>
      </c>
      <c r="Q23" s="117">
        <f t="shared" si="44"/>
        <v>2963.26</v>
      </c>
      <c r="R23" s="118">
        <f t="shared" si="45"/>
        <v>72807.599999999991</v>
      </c>
      <c r="S23" s="32"/>
      <c r="T23" s="35">
        <v>1142.5743975598743</v>
      </c>
      <c r="U23" s="39">
        <v>8.7638209885396966E-3</v>
      </c>
      <c r="V23" s="36">
        <v>4618.1938220313205</v>
      </c>
      <c r="W23" s="39">
        <v>8.0217363291089624E-2</v>
      </c>
      <c r="X23" s="36">
        <v>5760.7682195911948</v>
      </c>
      <c r="Y23" s="40">
        <v>3.0651351297407193E-2</v>
      </c>
      <c r="Z23" s="38">
        <v>1035856.123623487</v>
      </c>
      <c r="AA23" s="39">
        <v>1.1694282142557824</v>
      </c>
      <c r="AB23" s="36">
        <v>48270.67974172924</v>
      </c>
      <c r="AC23" s="39">
        <v>0.11434945797113526</v>
      </c>
      <c r="AD23" s="36">
        <v>1084126.8033652161</v>
      </c>
      <c r="AE23" s="40">
        <v>0.82889825497966307</v>
      </c>
      <c r="AF23" s="116">
        <f t="shared" si="46"/>
        <v>1036998.6980210468</v>
      </c>
      <c r="AG23" s="117">
        <f t="shared" si="47"/>
        <v>52888.873563760557</v>
      </c>
      <c r="AH23" s="118">
        <f t="shared" si="48"/>
        <v>1089887.5715848075</v>
      </c>
      <c r="AI23" s="32"/>
      <c r="AJ23" s="35">
        <v>1385.9870108620762</v>
      </c>
      <c r="AK23" s="39">
        <v>3.3335426097651978E-2</v>
      </c>
      <c r="AL23" s="36">
        <v>17.994879415170878</v>
      </c>
      <c r="AM23" s="39">
        <v>6.562444628266977E-4</v>
      </c>
      <c r="AN23" s="36">
        <v>1403.981890277247</v>
      </c>
      <c r="AO23" s="40">
        <v>2.0348153428755136E-2</v>
      </c>
      <c r="AP23" s="38">
        <v>28293.800329556318</v>
      </c>
      <c r="AQ23" s="39">
        <v>0.17718952367254914</v>
      </c>
      <c r="AR23" s="36">
        <v>309.67009651149124</v>
      </c>
      <c r="AS23" s="39">
        <v>2.2783597206513578E-3</v>
      </c>
      <c r="AT23" s="36">
        <v>28603.470426067808</v>
      </c>
      <c r="AU23" s="40">
        <v>9.6764435691825107E-2</v>
      </c>
      <c r="AV23" s="116">
        <f t="shared" si="49"/>
        <v>29679.787340418392</v>
      </c>
      <c r="AW23" s="117">
        <f t="shared" si="50"/>
        <v>327.66497592666212</v>
      </c>
      <c r="AX23" s="118">
        <f t="shared" si="51"/>
        <v>30007.452316345054</v>
      </c>
      <c r="AY23" s="32"/>
      <c r="AZ23" s="35">
        <v>4390.9007321167874</v>
      </c>
      <c r="BA23" s="39">
        <v>2.5848498004259382E-2</v>
      </c>
      <c r="BB23" s="36">
        <v>487.03028533378631</v>
      </c>
      <c r="BC23" s="39">
        <v>7.9780388842030352E-3</v>
      </c>
      <c r="BD23" s="36">
        <v>4877.9310174505736</v>
      </c>
      <c r="BE23" s="40">
        <v>2.1124174562507626E-2</v>
      </c>
      <c r="BF23" s="38">
        <v>121250.71439906227</v>
      </c>
      <c r="BG23" s="39">
        <v>0.12134108676374425</v>
      </c>
      <c r="BH23" s="36">
        <v>7145.3434310900384</v>
      </c>
      <c r="BI23" s="39">
        <v>1.539693245233377E-2</v>
      </c>
      <c r="BJ23" s="36">
        <v>128396.05783015231</v>
      </c>
      <c r="BK23" s="40">
        <v>8.7742320657562989E-2</v>
      </c>
      <c r="BL23" s="116">
        <f t="shared" si="52"/>
        <v>125641.61513117906</v>
      </c>
      <c r="BM23" s="117">
        <f t="shared" si="53"/>
        <v>7632.3737164238246</v>
      </c>
      <c r="BN23" s="118">
        <f t="shared" si="54"/>
        <v>133273.98884760289</v>
      </c>
      <c r="BO23" s="32"/>
      <c r="BP23" s="38">
        <v>2697.9999945448089</v>
      </c>
      <c r="BQ23" s="39">
        <v>1.8540916425305871E-2</v>
      </c>
      <c r="BR23" s="36">
        <v>376.40687944538024</v>
      </c>
      <c r="BS23" s="39">
        <v>1.4887745894291825E-2</v>
      </c>
      <c r="BT23" s="36">
        <v>3074.4068739901891</v>
      </c>
      <c r="BU23" s="40">
        <v>1.8000145633113713E-2</v>
      </c>
      <c r="BV23" s="38">
        <v>22613.527738758003</v>
      </c>
      <c r="BW23" s="39">
        <v>7.2321400209024542E-2</v>
      </c>
      <c r="BX23" s="36">
        <v>1319.9406357521264</v>
      </c>
      <c r="BY23" s="39">
        <v>6.2802279813493882E-3</v>
      </c>
      <c r="BZ23" s="36">
        <v>23933.468374510128</v>
      </c>
      <c r="CA23" s="40">
        <v>4.5774580666743413E-2</v>
      </c>
      <c r="CB23" s="116">
        <f t="shared" si="55"/>
        <v>25311.527733302813</v>
      </c>
      <c r="CC23" s="117">
        <f t="shared" si="56"/>
        <v>1696.3475151975067</v>
      </c>
      <c r="CD23" s="118">
        <f t="shared" si="57"/>
        <v>27007.875248500321</v>
      </c>
      <c r="CE23" s="32"/>
      <c r="CF23" s="38">
        <f t="shared" si="58"/>
        <v>33631.922135083543</v>
      </c>
      <c r="CG23" s="39">
        <f t="shared" si="59"/>
        <v>5.6054452307522852E-2</v>
      </c>
      <c r="CH23" s="36">
        <f t="shared" si="60"/>
        <v>7240.2558662256579</v>
      </c>
      <c r="CI23" s="39">
        <f t="shared" si="61"/>
        <v>3.6344227272450791E-2</v>
      </c>
      <c r="CJ23" s="36">
        <f t="shared" si="62"/>
        <v>40872.178001309199</v>
      </c>
      <c r="CK23" s="40">
        <f t="shared" si="63"/>
        <v>5.1141363865501999E-2</v>
      </c>
      <c r="CL23" s="38">
        <f t="shared" si="64"/>
        <v>1253844.0460908634</v>
      </c>
      <c r="CM23" s="39">
        <f t="shared" si="65"/>
        <v>0.46317860749889539</v>
      </c>
      <c r="CN23" s="36">
        <f t="shared" si="66"/>
        <v>58268.263905082902</v>
      </c>
      <c r="CO23" s="39">
        <f t="shared" si="67"/>
        <v>3.854364113631388E-2</v>
      </c>
      <c r="CP23" s="36">
        <f t="shared" si="68"/>
        <v>1312112.3099959462</v>
      </c>
      <c r="CQ23" s="40">
        <f t="shared" si="69"/>
        <v>0.31101626532630122</v>
      </c>
      <c r="CR23" s="152"/>
      <c r="CS23" s="161" t="s">
        <v>21</v>
      </c>
      <c r="CT23" s="38">
        <f t="shared" si="70"/>
        <v>40872.178001309199</v>
      </c>
      <c r="CU23" s="36">
        <f t="shared" si="71"/>
        <v>1312112.3099959462</v>
      </c>
      <c r="CV23" s="37">
        <f t="shared" si="72"/>
        <v>1352984.4879972555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v>12514742.609999999</v>
      </c>
      <c r="E24" s="39">
        <v>111.09501735479232</v>
      </c>
      <c r="F24" s="36">
        <v>3704510.48</v>
      </c>
      <c r="G24" s="39">
        <v>132.8162369138104</v>
      </c>
      <c r="H24" s="36">
        <v>16219253.09</v>
      </c>
      <c r="I24" s="202">
        <v>115.40584662127065</v>
      </c>
      <c r="J24" s="38">
        <v>8766896.4800000004</v>
      </c>
      <c r="K24" s="39">
        <v>25.073707560525676</v>
      </c>
      <c r="L24" s="36">
        <v>10741226.27</v>
      </c>
      <c r="M24" s="39">
        <v>38.437436329608119</v>
      </c>
      <c r="N24" s="36">
        <v>19508122.75</v>
      </c>
      <c r="O24" s="40">
        <v>31.009967937916869</v>
      </c>
      <c r="P24" s="116">
        <f t="shared" si="43"/>
        <v>21281639.09</v>
      </c>
      <c r="Q24" s="117">
        <f t="shared" si="44"/>
        <v>14445736.75</v>
      </c>
      <c r="R24" s="118">
        <f t="shared" si="45"/>
        <v>35727375.840000004</v>
      </c>
      <c r="S24" s="32"/>
      <c r="T24" s="35">
        <v>9147525.0242289454</v>
      </c>
      <c r="U24" s="39">
        <v>70.163721479964906</v>
      </c>
      <c r="V24" s="36">
        <v>5298966.9111995399</v>
      </c>
      <c r="W24" s="39">
        <v>92.042294057764153</v>
      </c>
      <c r="X24" s="36">
        <v>14446491.935428485</v>
      </c>
      <c r="Y24" s="40">
        <v>76.865529465686691</v>
      </c>
      <c r="Z24" s="38">
        <v>12766491.598994162</v>
      </c>
      <c r="AA24" s="39">
        <v>14.412711507365442</v>
      </c>
      <c r="AB24" s="36">
        <v>6993267.4253278933</v>
      </c>
      <c r="AC24" s="39">
        <v>16.566502560396589</v>
      </c>
      <c r="AD24" s="36">
        <v>19759759.024322055</v>
      </c>
      <c r="AE24" s="40">
        <v>15.107854287190397</v>
      </c>
      <c r="AF24" s="116">
        <f t="shared" si="46"/>
        <v>21914016.623223107</v>
      </c>
      <c r="AG24" s="117">
        <f t="shared" si="47"/>
        <v>12292234.336527433</v>
      </c>
      <c r="AH24" s="118">
        <f t="shared" si="48"/>
        <v>34206250.959750541</v>
      </c>
      <c r="AI24" s="32"/>
      <c r="AJ24" s="35">
        <v>6302239.2833458921</v>
      </c>
      <c r="AK24" s="39">
        <v>151.57994283728726</v>
      </c>
      <c r="AL24" s="36">
        <v>5243614.3581504133</v>
      </c>
      <c r="AM24" s="39">
        <v>191.22622654718694</v>
      </c>
      <c r="AN24" s="36">
        <v>11545853.641496304</v>
      </c>
      <c r="AO24" s="40">
        <v>167.33606251625125</v>
      </c>
      <c r="AP24" s="38">
        <v>4537527.3710922757</v>
      </c>
      <c r="AQ24" s="39">
        <v>28.416200869810908</v>
      </c>
      <c r="AR24" s="36">
        <v>6120384.6043214304</v>
      </c>
      <c r="AS24" s="39">
        <v>45.029978401105303</v>
      </c>
      <c r="AT24" s="36">
        <v>10657911.975413706</v>
      </c>
      <c r="AU24" s="40">
        <v>36.0553045694123</v>
      </c>
      <c r="AV24" s="116">
        <f t="shared" si="49"/>
        <v>10839766.654438168</v>
      </c>
      <c r="AW24" s="117">
        <f t="shared" si="50"/>
        <v>11363998.962471843</v>
      </c>
      <c r="AX24" s="118">
        <f t="shared" si="51"/>
        <v>22203765.616910011</v>
      </c>
      <c r="AY24" s="32"/>
      <c r="AZ24" s="35">
        <v>23368072.106409084</v>
      </c>
      <c r="BA24" s="39">
        <v>137.56393096928679</v>
      </c>
      <c r="BB24" s="36">
        <v>11504297.93242955</v>
      </c>
      <c r="BC24" s="39">
        <v>188.45180475271042</v>
      </c>
      <c r="BD24" s="36">
        <v>34872370.038838632</v>
      </c>
      <c r="BE24" s="40">
        <v>151.01690234516573</v>
      </c>
      <c r="BF24" s="38">
        <v>34069923.122340493</v>
      </c>
      <c r="BG24" s="39">
        <v>34.095316618225105</v>
      </c>
      <c r="BH24" s="36">
        <v>22738248.881159555</v>
      </c>
      <c r="BI24" s="39">
        <v>48.996844656095021</v>
      </c>
      <c r="BJ24" s="36">
        <v>56808172.003500044</v>
      </c>
      <c r="BK24" s="40">
        <v>38.821136163656782</v>
      </c>
      <c r="BL24" s="116">
        <f t="shared" si="52"/>
        <v>57437995.228749573</v>
      </c>
      <c r="BM24" s="117">
        <f t="shared" si="53"/>
        <v>34242546.813589104</v>
      </c>
      <c r="BN24" s="118">
        <f t="shared" si="54"/>
        <v>91680542.042338669</v>
      </c>
      <c r="BO24" s="32"/>
      <c r="BP24" s="38">
        <v>19767681.342777435</v>
      </c>
      <c r="BQ24" s="39">
        <v>135.84541454395006</v>
      </c>
      <c r="BR24" s="36">
        <v>6028373.4270739984</v>
      </c>
      <c r="BS24" s="39">
        <v>238.43584333639197</v>
      </c>
      <c r="BT24" s="36">
        <v>25796054.769851431</v>
      </c>
      <c r="BU24" s="40">
        <v>151.03164989169392</v>
      </c>
      <c r="BV24" s="38">
        <v>9434863.6788197458</v>
      </c>
      <c r="BW24" s="39">
        <v>30.174086941066921</v>
      </c>
      <c r="BX24" s="36">
        <v>7197743.6848359248</v>
      </c>
      <c r="BY24" s="39">
        <v>34.246594178328074</v>
      </c>
      <c r="BZ24" s="36">
        <v>16632607.363655671</v>
      </c>
      <c r="CA24" s="40">
        <v>31.811128063527502</v>
      </c>
      <c r="CB24" s="116">
        <f t="shared" si="55"/>
        <v>29202545.021597181</v>
      </c>
      <c r="CC24" s="117">
        <f t="shared" si="56"/>
        <v>13226117.111909922</v>
      </c>
      <c r="CD24" s="118">
        <f t="shared" si="57"/>
        <v>42428662.133507103</v>
      </c>
      <c r="CE24" s="32"/>
      <c r="CF24" s="38">
        <f t="shared" si="58"/>
        <v>71100260.366761357</v>
      </c>
      <c r="CG24" s="39">
        <f t="shared" si="59"/>
        <v>118.50307388835127</v>
      </c>
      <c r="CH24" s="36">
        <f t="shared" si="60"/>
        <v>31779763.108853504</v>
      </c>
      <c r="CI24" s="39">
        <f t="shared" si="61"/>
        <v>159.52625907610715</v>
      </c>
      <c r="CJ24" s="36">
        <f t="shared" si="62"/>
        <v>102880023.47561486</v>
      </c>
      <c r="CK24" s="40">
        <f t="shared" si="63"/>
        <v>128.72875810262119</v>
      </c>
      <c r="CL24" s="38">
        <f t="shared" si="64"/>
        <v>69575702.251246676</v>
      </c>
      <c r="CM24" s="39">
        <f t="shared" si="65"/>
        <v>25.701742561175628</v>
      </c>
      <c r="CN24" s="36">
        <f t="shared" si="66"/>
        <v>53790870.865644805</v>
      </c>
      <c r="CO24" s="39">
        <f t="shared" si="67"/>
        <v>35.581908299731502</v>
      </c>
      <c r="CP24" s="36">
        <f t="shared" si="68"/>
        <v>123366573.11689147</v>
      </c>
      <c r="CQ24" s="40">
        <f t="shared" si="69"/>
        <v>29.242169701950434</v>
      </c>
      <c r="CR24" s="152"/>
      <c r="CS24" s="161" t="s">
        <v>22</v>
      </c>
      <c r="CT24" s="38">
        <f t="shared" si="70"/>
        <v>102880023.47561486</v>
      </c>
      <c r="CU24" s="36">
        <f t="shared" si="71"/>
        <v>123366573.11689147</v>
      </c>
      <c r="CV24" s="37">
        <f t="shared" si="72"/>
        <v>226246596.59250635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v>20275331.458527483</v>
      </c>
      <c r="E25" s="39">
        <v>179.98678602142482</v>
      </c>
      <c r="F25" s="36">
        <v>1526100.2173085175</v>
      </c>
      <c r="G25" s="39">
        <v>54.71462130031972</v>
      </c>
      <c r="H25" s="36">
        <v>21801431.675836001</v>
      </c>
      <c r="I25" s="202">
        <v>155.12506439996869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3"/>
        <v>20275331.458527483</v>
      </c>
      <c r="Q25" s="117">
        <f t="shared" si="44"/>
        <v>1526100.2173085175</v>
      </c>
      <c r="R25" s="118">
        <f t="shared" si="45"/>
        <v>21801431.675836001</v>
      </c>
      <c r="S25" s="32"/>
      <c r="T25" s="35">
        <v>21693466.22367537</v>
      </c>
      <c r="U25" s="39">
        <v>166.39411403865319</v>
      </c>
      <c r="V25" s="36">
        <v>3702164.8180338182</v>
      </c>
      <c r="W25" s="39">
        <v>64.306071078039608</v>
      </c>
      <c r="X25" s="36">
        <v>25395631.041709188</v>
      </c>
      <c r="Y25" s="40">
        <v>135.12267440851946</v>
      </c>
      <c r="Z25" s="38">
        <v>42556.930694369046</v>
      </c>
      <c r="AA25" s="39">
        <v>4.8044582960068014E-2</v>
      </c>
      <c r="AB25" s="36">
        <v>82985.996195577842</v>
      </c>
      <c r="AC25" s="39">
        <v>0.19658732246845861</v>
      </c>
      <c r="AD25" s="36">
        <v>125542.92688994689</v>
      </c>
      <c r="AE25" s="40">
        <v>9.598721542636772E-2</v>
      </c>
      <c r="AF25" s="116">
        <f t="shared" si="46"/>
        <v>21736023.154369738</v>
      </c>
      <c r="AG25" s="117">
        <f t="shared" si="47"/>
        <v>3785150.8142293962</v>
      </c>
      <c r="AH25" s="118">
        <f t="shared" si="48"/>
        <v>25521173.968599133</v>
      </c>
      <c r="AI25" s="32"/>
      <c r="AJ25" s="35">
        <v>3292115.7003767705</v>
      </c>
      <c r="AK25" s="39">
        <v>79.181174696990411</v>
      </c>
      <c r="AL25" s="36">
        <v>736009.92959253315</v>
      </c>
      <c r="AM25" s="39">
        <v>26.841104612980313</v>
      </c>
      <c r="AN25" s="36">
        <v>4028125.6299693035</v>
      </c>
      <c r="AO25" s="40">
        <v>58.38032450171459</v>
      </c>
      <c r="AP25" s="38">
        <v>0</v>
      </c>
      <c r="AQ25" s="39">
        <v>0</v>
      </c>
      <c r="AR25" s="36">
        <v>0</v>
      </c>
      <c r="AS25" s="39">
        <v>0</v>
      </c>
      <c r="AT25" s="36">
        <v>0</v>
      </c>
      <c r="AU25" s="40">
        <v>0</v>
      </c>
      <c r="AV25" s="116">
        <f t="shared" si="49"/>
        <v>3292115.7003767705</v>
      </c>
      <c r="AW25" s="117">
        <f t="shared" si="50"/>
        <v>736009.92959253315</v>
      </c>
      <c r="AX25" s="118">
        <f t="shared" si="51"/>
        <v>4028125.6299693035</v>
      </c>
      <c r="AY25" s="32"/>
      <c r="AZ25" s="35">
        <v>35795815.017499298</v>
      </c>
      <c r="BA25" s="39">
        <v>210.72397430278747</v>
      </c>
      <c r="BB25" s="36">
        <v>2433765.6949999998</v>
      </c>
      <c r="BC25" s="39">
        <v>39.867494762553015</v>
      </c>
      <c r="BD25" s="36">
        <v>38229580.712499298</v>
      </c>
      <c r="BE25" s="40">
        <v>165.55550571200604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52"/>
        <v>35795815.017499298</v>
      </c>
      <c r="BM25" s="117">
        <f t="shared" si="53"/>
        <v>2433765.6949999998</v>
      </c>
      <c r="BN25" s="118">
        <f t="shared" si="54"/>
        <v>38229580.712499298</v>
      </c>
      <c r="BO25" s="32"/>
      <c r="BP25" s="38">
        <v>32323908.016980246</v>
      </c>
      <c r="BQ25" s="39">
        <v>222.13301641730288</v>
      </c>
      <c r="BR25" s="36">
        <v>571497.28714294476</v>
      </c>
      <c r="BS25" s="39">
        <v>22.604014046709043</v>
      </c>
      <c r="BT25" s="36">
        <v>32895405.304123189</v>
      </c>
      <c r="BU25" s="40">
        <v>192.59717740808313</v>
      </c>
      <c r="BV25" s="38">
        <v>-14091091.27919993</v>
      </c>
      <c r="BW25" s="39">
        <v>-45.065390219424685</v>
      </c>
      <c r="BX25" s="36">
        <v>-2.4677865472487213</v>
      </c>
      <c r="BY25" s="39">
        <v>-1.174163572682026E-5</v>
      </c>
      <c r="BZ25" s="36">
        <v>-14091093.746986477</v>
      </c>
      <c r="CA25" s="40">
        <v>-26.950289749522291</v>
      </c>
      <c r="CB25" s="116">
        <f t="shared" si="55"/>
        <v>18232816.737780318</v>
      </c>
      <c r="CC25" s="117">
        <f t="shared" si="56"/>
        <v>571494.81935639749</v>
      </c>
      <c r="CD25" s="118">
        <f t="shared" si="57"/>
        <v>18804311.557136714</v>
      </c>
      <c r="CE25" s="32"/>
      <c r="CF25" s="38">
        <f t="shared" si="58"/>
        <v>113380636.41705917</v>
      </c>
      <c r="CG25" s="39">
        <f t="shared" si="59"/>
        <v>188.97193717057363</v>
      </c>
      <c r="CH25" s="36">
        <f t="shared" si="60"/>
        <v>8969537.9470778145</v>
      </c>
      <c r="CI25" s="39">
        <f t="shared" si="61"/>
        <v>45.024779745443816</v>
      </c>
      <c r="CJ25" s="36">
        <f t="shared" si="62"/>
        <v>122350174.36413698</v>
      </c>
      <c r="CK25" s="40">
        <f t="shared" si="63"/>
        <v>153.09080876393517</v>
      </c>
      <c r="CL25" s="38">
        <f t="shared" si="64"/>
        <v>-14048534.34850556</v>
      </c>
      <c r="CM25" s="39">
        <f t="shared" si="65"/>
        <v>-5.1896251349824256</v>
      </c>
      <c r="CN25" s="36">
        <f t="shared" si="66"/>
        <v>82983.528409030594</v>
      </c>
      <c r="CO25" s="39">
        <f t="shared" si="67"/>
        <v>5.4892442727193902E-2</v>
      </c>
      <c r="CP25" s="36">
        <f t="shared" si="68"/>
        <v>-13965550.82009653</v>
      </c>
      <c r="CQ25" s="40">
        <f t="shared" si="69"/>
        <v>-3.3103214002347903</v>
      </c>
      <c r="CR25" s="152"/>
      <c r="CS25" s="161" t="s">
        <v>23</v>
      </c>
      <c r="CT25" s="38">
        <f t="shared" si="70"/>
        <v>122350174.36413698</v>
      </c>
      <c r="CU25" s="36">
        <f t="shared" si="71"/>
        <v>-13965550.82009653</v>
      </c>
      <c r="CV25" s="37">
        <f t="shared" si="72"/>
        <v>108384623.54404044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v>3353188.2764949002</v>
      </c>
      <c r="E26" s="39">
        <v>29.766693681212441</v>
      </c>
      <c r="F26" s="36">
        <v>252390.5154350996</v>
      </c>
      <c r="G26" s="39">
        <v>9.0488496857557585</v>
      </c>
      <c r="H26" s="36">
        <v>3605578.7919299998</v>
      </c>
      <c r="I26" s="202">
        <v>25.654995993553481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3"/>
        <v>3353188.2764949002</v>
      </c>
      <c r="Q26" s="117">
        <f t="shared" si="44"/>
        <v>252390.5154350996</v>
      </c>
      <c r="R26" s="118">
        <f t="shared" si="45"/>
        <v>3605578.7919299998</v>
      </c>
      <c r="S26" s="32"/>
      <c r="T26" s="35">
        <v>5351888.7323890068</v>
      </c>
      <c r="U26" s="39">
        <v>41.050276377107451</v>
      </c>
      <c r="V26" s="36">
        <v>729273.32441738294</v>
      </c>
      <c r="W26" s="39">
        <v>12.667372885956174</v>
      </c>
      <c r="X26" s="36">
        <v>6081162.0568063892</v>
      </c>
      <c r="Y26" s="40">
        <v>32.356072557431105</v>
      </c>
      <c r="Z26" s="38">
        <v>2358.1186543235326</v>
      </c>
      <c r="AA26" s="39">
        <v>2.6621945114176575E-3</v>
      </c>
      <c r="AB26" s="36">
        <v>41155.930047114845</v>
      </c>
      <c r="AC26" s="39">
        <v>9.7495173433763405E-2</v>
      </c>
      <c r="AD26" s="36">
        <v>43514.048701438376</v>
      </c>
      <c r="AE26" s="40">
        <v>3.3269834233193171E-2</v>
      </c>
      <c r="AF26" s="116">
        <f t="shared" si="46"/>
        <v>5354246.8510433305</v>
      </c>
      <c r="AG26" s="117">
        <f t="shared" si="47"/>
        <v>770429.25446449779</v>
      </c>
      <c r="AH26" s="118">
        <f t="shared" si="48"/>
        <v>6124676.1055078283</v>
      </c>
      <c r="AI26" s="32"/>
      <c r="AJ26" s="35">
        <v>2158756.1397510767</v>
      </c>
      <c r="AK26" s="39">
        <v>51.921883246772893</v>
      </c>
      <c r="AL26" s="36">
        <v>122313.49667935946</v>
      </c>
      <c r="AM26" s="39">
        <v>4.4605775383596322</v>
      </c>
      <c r="AN26" s="36">
        <v>2281069.6364304363</v>
      </c>
      <c r="AO26" s="40">
        <v>33.059938497209139</v>
      </c>
      <c r="AP26" s="38">
        <v>0</v>
      </c>
      <c r="AQ26" s="39">
        <v>0</v>
      </c>
      <c r="AR26" s="36">
        <v>0</v>
      </c>
      <c r="AS26" s="39">
        <v>0</v>
      </c>
      <c r="AT26" s="36">
        <v>0</v>
      </c>
      <c r="AU26" s="40">
        <v>0</v>
      </c>
      <c r="AV26" s="116">
        <f t="shared" si="49"/>
        <v>2158756.1397510767</v>
      </c>
      <c r="AW26" s="117">
        <f t="shared" si="50"/>
        <v>122313.49667935946</v>
      </c>
      <c r="AX26" s="118">
        <f t="shared" si="51"/>
        <v>2281069.6364304363</v>
      </c>
      <c r="AY26" s="32"/>
      <c r="AZ26" s="35">
        <v>3658141.3749999902</v>
      </c>
      <c r="BA26" s="39">
        <v>21.534866260891576</v>
      </c>
      <c r="BB26" s="36">
        <v>276211.07</v>
      </c>
      <c r="BC26" s="39">
        <v>4.5246111444529031</v>
      </c>
      <c r="BD26" s="36">
        <v>3934352.4449999901</v>
      </c>
      <c r="BE26" s="40">
        <v>17.037950627281621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2"/>
        <v>3658141.3749999902</v>
      </c>
      <c r="BM26" s="117">
        <f t="shared" si="53"/>
        <v>276211.07</v>
      </c>
      <c r="BN26" s="118">
        <f t="shared" si="54"/>
        <v>3934352.4449999901</v>
      </c>
      <c r="BO26" s="32"/>
      <c r="BP26" s="38">
        <v>5575213.9907543175</v>
      </c>
      <c r="BQ26" s="39">
        <v>38.313408771230087</v>
      </c>
      <c r="BR26" s="36">
        <v>190670.80868306162</v>
      </c>
      <c r="BS26" s="39">
        <v>7.5414629863173523</v>
      </c>
      <c r="BT26" s="36">
        <v>5765884.7994373795</v>
      </c>
      <c r="BU26" s="40">
        <v>33.758305373201125</v>
      </c>
      <c r="BV26" s="38">
        <v>-2403417.3297100603</v>
      </c>
      <c r="BW26" s="39">
        <v>-7.6864834438615084</v>
      </c>
      <c r="BX26" s="36">
        <v>7113.5</v>
      </c>
      <c r="BY26" s="39">
        <v>3.3845765889215604E-2</v>
      </c>
      <c r="BZ26" s="36">
        <v>-2396303.8297100603</v>
      </c>
      <c r="CA26" s="40">
        <v>-4.5831135395282825</v>
      </c>
      <c r="CB26" s="116">
        <f t="shared" si="55"/>
        <v>3171796.6610442572</v>
      </c>
      <c r="CC26" s="117">
        <f t="shared" si="56"/>
        <v>197784.30868306162</v>
      </c>
      <c r="CD26" s="118">
        <f t="shared" si="57"/>
        <v>3369580.9697273187</v>
      </c>
      <c r="CE26" s="32"/>
      <c r="CF26" s="38">
        <f t="shared" si="58"/>
        <v>20097188.514389291</v>
      </c>
      <c r="CG26" s="39">
        <f t="shared" si="59"/>
        <v>33.496060396737484</v>
      </c>
      <c r="CH26" s="36">
        <f t="shared" si="60"/>
        <v>1570859.2152149039</v>
      </c>
      <c r="CI26" s="39">
        <f t="shared" si="61"/>
        <v>7.8853103240612423</v>
      </c>
      <c r="CJ26" s="36">
        <f t="shared" si="62"/>
        <v>21668047.729604196</v>
      </c>
      <c r="CK26" s="40">
        <f t="shared" si="63"/>
        <v>27.112171833839085</v>
      </c>
      <c r="CL26" s="38">
        <f t="shared" si="64"/>
        <v>-2401059.2110557365</v>
      </c>
      <c r="CM26" s="39">
        <f t="shared" si="65"/>
        <v>-0.88696777351734502</v>
      </c>
      <c r="CN26" s="36">
        <f t="shared" si="66"/>
        <v>48269.430047114845</v>
      </c>
      <c r="CO26" s="39">
        <f t="shared" si="67"/>
        <v>3.1929552468236595E-2</v>
      </c>
      <c r="CP26" s="36">
        <f t="shared" si="68"/>
        <v>-2352789.7810086217</v>
      </c>
      <c r="CQ26" s="40">
        <f t="shared" si="69"/>
        <v>-0.55769303070515996</v>
      </c>
      <c r="CR26" s="152"/>
      <c r="CS26" s="161" t="s">
        <v>24</v>
      </c>
      <c r="CT26" s="38">
        <f t="shared" si="70"/>
        <v>21668047.729604196</v>
      </c>
      <c r="CU26" s="36">
        <f t="shared" si="71"/>
        <v>-2352789.7810086217</v>
      </c>
      <c r="CV26" s="37">
        <f t="shared" si="72"/>
        <v>19315257.948595576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v>4015874.58</v>
      </c>
      <c r="E27" s="39">
        <v>35.649447221013943</v>
      </c>
      <c r="F27" s="36">
        <v>813419.95</v>
      </c>
      <c r="G27" s="39">
        <v>29.163199125197188</v>
      </c>
      <c r="H27" s="36">
        <v>4829294.53</v>
      </c>
      <c r="I27" s="202">
        <v>34.362175664041104</v>
      </c>
      <c r="J27" s="38">
        <v>1328981.0299999998</v>
      </c>
      <c r="K27" s="39">
        <v>3.8009439002416729</v>
      </c>
      <c r="L27" s="36">
        <v>1432541.0499999998</v>
      </c>
      <c r="M27" s="39">
        <v>5.126342562274778</v>
      </c>
      <c r="N27" s="36">
        <v>2761522.0799999996</v>
      </c>
      <c r="O27" s="40">
        <v>4.3896951161356359</v>
      </c>
      <c r="P27" s="116">
        <f t="shared" si="43"/>
        <v>5344855.6099999994</v>
      </c>
      <c r="Q27" s="117">
        <f t="shared" si="44"/>
        <v>2245961</v>
      </c>
      <c r="R27" s="118">
        <f t="shared" si="45"/>
        <v>7590816.6099999994</v>
      </c>
      <c r="S27" s="32"/>
      <c r="T27" s="35">
        <v>8387370.6971484981</v>
      </c>
      <c r="U27" s="39">
        <v>64.333154594846349</v>
      </c>
      <c r="V27" s="36">
        <v>2047664.0726651046</v>
      </c>
      <c r="W27" s="39">
        <v>35.567630797886167</v>
      </c>
      <c r="X27" s="36">
        <v>10435034.769813603</v>
      </c>
      <c r="Y27" s="40">
        <v>55.521747159081663</v>
      </c>
      <c r="Z27" s="38">
        <v>2622425.517988815</v>
      </c>
      <c r="AA27" s="39">
        <v>2.9605833479970363</v>
      </c>
      <c r="AB27" s="36">
        <v>1604825.6364879692</v>
      </c>
      <c r="AC27" s="39">
        <v>3.8017061838045572</v>
      </c>
      <c r="AD27" s="36">
        <v>4227251.1544767842</v>
      </c>
      <c r="AE27" s="40">
        <v>3.2320583666320193</v>
      </c>
      <c r="AF27" s="116">
        <f t="shared" si="46"/>
        <v>11009796.215137314</v>
      </c>
      <c r="AG27" s="117">
        <f t="shared" si="47"/>
        <v>3652489.7091530738</v>
      </c>
      <c r="AH27" s="118">
        <f t="shared" si="48"/>
        <v>14662285.924290389</v>
      </c>
      <c r="AI27" s="32"/>
      <c r="AJ27" s="35">
        <v>889288.18344789185</v>
      </c>
      <c r="AK27" s="39">
        <v>21.38894541327878</v>
      </c>
      <c r="AL27" s="36">
        <v>460188.03906005702</v>
      </c>
      <c r="AM27" s="39">
        <v>16.78232154407414</v>
      </c>
      <c r="AN27" s="36">
        <v>1349476.222507949</v>
      </c>
      <c r="AO27" s="40">
        <v>19.558193317312806</v>
      </c>
      <c r="AP27" s="38">
        <v>431258.80996853195</v>
      </c>
      <c r="AQ27" s="39">
        <v>2.7007521869761084</v>
      </c>
      <c r="AR27" s="36">
        <v>280893.48511320562</v>
      </c>
      <c r="AS27" s="39">
        <v>2.0666393348431087</v>
      </c>
      <c r="AT27" s="36">
        <v>712152.29508173757</v>
      </c>
      <c r="AU27" s="40">
        <v>2.409183708611117</v>
      </c>
      <c r="AV27" s="116">
        <f t="shared" si="49"/>
        <v>1320546.9934164239</v>
      </c>
      <c r="AW27" s="117">
        <f t="shared" si="50"/>
        <v>741081.52417326265</v>
      </c>
      <c r="AX27" s="118">
        <f t="shared" si="51"/>
        <v>2061628.5175896864</v>
      </c>
      <c r="AY27" s="32"/>
      <c r="AZ27" s="35">
        <v>10344366.343255265</v>
      </c>
      <c r="BA27" s="39">
        <v>60.895554031361279</v>
      </c>
      <c r="BB27" s="36">
        <v>1607535.4283591476</v>
      </c>
      <c r="BC27" s="39">
        <v>26.333023923540321</v>
      </c>
      <c r="BD27" s="36">
        <v>11951901.771614412</v>
      </c>
      <c r="BE27" s="40">
        <v>51.758431694567363</v>
      </c>
      <c r="BF27" s="38">
        <v>3511775.1235417472</v>
      </c>
      <c r="BG27" s="39">
        <v>3.5143925713953021</v>
      </c>
      <c r="BH27" s="36">
        <v>2228177.1872680914</v>
      </c>
      <c r="BI27" s="39">
        <v>4.8013218643801743</v>
      </c>
      <c r="BJ27" s="36">
        <v>5739952.3108098386</v>
      </c>
      <c r="BK27" s="40">
        <v>3.9225249180191213</v>
      </c>
      <c r="BL27" s="116">
        <f t="shared" si="52"/>
        <v>13856141.466797013</v>
      </c>
      <c r="BM27" s="117">
        <f t="shared" si="53"/>
        <v>3835712.615627239</v>
      </c>
      <c r="BN27" s="118">
        <f t="shared" si="54"/>
        <v>17691854.082424253</v>
      </c>
      <c r="BO27" s="32"/>
      <c r="BP27" s="38">
        <v>1820236.8935743477</v>
      </c>
      <c r="BQ27" s="39">
        <v>12.508843656878609</v>
      </c>
      <c r="BR27" s="36">
        <v>582084.69939634704</v>
      </c>
      <c r="BS27" s="39">
        <v>23.022770216997472</v>
      </c>
      <c r="BT27" s="36">
        <v>2402321.5929706949</v>
      </c>
      <c r="BU27" s="40">
        <v>14.065197061872112</v>
      </c>
      <c r="BV27" s="38">
        <v>1157525.5053200736</v>
      </c>
      <c r="BW27" s="39">
        <v>3.7019374548503863</v>
      </c>
      <c r="BX27" s="36">
        <v>893338.28954629623</v>
      </c>
      <c r="BY27" s="39">
        <v>4.2504700369517456</v>
      </c>
      <c r="BZ27" s="36">
        <v>2050863.7948663698</v>
      </c>
      <c r="CA27" s="40">
        <v>3.922433169552495</v>
      </c>
      <c r="CB27" s="116">
        <f t="shared" si="55"/>
        <v>2977762.3988944213</v>
      </c>
      <c r="CC27" s="117">
        <f t="shared" si="56"/>
        <v>1475422.9889426432</v>
      </c>
      <c r="CD27" s="118">
        <f t="shared" si="57"/>
        <v>4453185.3878370645</v>
      </c>
      <c r="CE27" s="32"/>
      <c r="CF27" s="38">
        <f t="shared" si="58"/>
        <v>25457136.697426006</v>
      </c>
      <c r="CG27" s="39">
        <f t="shared" si="59"/>
        <v>42.429506382669054</v>
      </c>
      <c r="CH27" s="36">
        <f t="shared" si="60"/>
        <v>5510892.1894806558</v>
      </c>
      <c r="CI27" s="39">
        <f t="shared" si="61"/>
        <v>27.663265209005594</v>
      </c>
      <c r="CJ27" s="36">
        <f t="shared" si="62"/>
        <v>30968028.886906661</v>
      </c>
      <c r="CK27" s="40">
        <f t="shared" si="63"/>
        <v>38.748784893526853</v>
      </c>
      <c r="CL27" s="38">
        <f t="shared" si="64"/>
        <v>9051965.9868191667</v>
      </c>
      <c r="CM27" s="39">
        <f t="shared" si="65"/>
        <v>3.3438584439379566</v>
      </c>
      <c r="CN27" s="36">
        <f t="shared" si="66"/>
        <v>6439775.6484155618</v>
      </c>
      <c r="CO27" s="39">
        <f t="shared" si="67"/>
        <v>4.2598214698009933</v>
      </c>
      <c r="CP27" s="36">
        <f t="shared" si="68"/>
        <v>15491741.635234728</v>
      </c>
      <c r="CQ27" s="40">
        <f t="shared" si="69"/>
        <v>3.6720817189845261</v>
      </c>
      <c r="CR27" s="152"/>
      <c r="CS27" s="161" t="s">
        <v>25</v>
      </c>
      <c r="CT27" s="38">
        <f t="shared" si="70"/>
        <v>30968028.886906661</v>
      </c>
      <c r="CU27" s="36">
        <f t="shared" si="71"/>
        <v>15491741.635234728</v>
      </c>
      <c r="CV27" s="37">
        <f t="shared" si="72"/>
        <v>46459770.52214139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v>243396.46000000002</v>
      </c>
      <c r="E28" s="39">
        <v>2.1606624115615762</v>
      </c>
      <c r="F28" s="36">
        <v>0</v>
      </c>
      <c r="G28" s="39">
        <v>0</v>
      </c>
      <c r="H28" s="36">
        <v>243396.46000000002</v>
      </c>
      <c r="I28" s="202">
        <v>1.7318537650934605</v>
      </c>
      <c r="J28" s="38">
        <v>1503986.67</v>
      </c>
      <c r="K28" s="39">
        <v>4.3014676886556362</v>
      </c>
      <c r="L28" s="36">
        <v>0</v>
      </c>
      <c r="M28" s="39">
        <v>0</v>
      </c>
      <c r="N28" s="36">
        <v>1503986.67</v>
      </c>
      <c r="O28" s="40">
        <v>2.3907261100125257</v>
      </c>
      <c r="P28" s="116">
        <f t="shared" si="43"/>
        <v>1747383.13</v>
      </c>
      <c r="Q28" s="117">
        <f t="shared" si="44"/>
        <v>0</v>
      </c>
      <c r="R28" s="118">
        <f t="shared" si="45"/>
        <v>1747383.13</v>
      </c>
      <c r="S28" s="32"/>
      <c r="T28" s="35">
        <v>432407.07355158846</v>
      </c>
      <c r="U28" s="39">
        <v>3.316666463800976</v>
      </c>
      <c r="V28" s="36">
        <v>61.020084465106066</v>
      </c>
      <c r="W28" s="39">
        <v>1.0599101017023512E-3</v>
      </c>
      <c r="X28" s="36">
        <v>432468.09363605356</v>
      </c>
      <c r="Y28" s="40">
        <v>2.3010353754345876</v>
      </c>
      <c r="Z28" s="38">
        <v>2364150.8440891141</v>
      </c>
      <c r="AA28" s="39">
        <v>2.6690045429893585</v>
      </c>
      <c r="AB28" s="36">
        <v>-0.29932532936282996</v>
      </c>
      <c r="AC28" s="39">
        <v>-7.0907825107923326E-7</v>
      </c>
      <c r="AD28" s="36">
        <v>2364150.5447637849</v>
      </c>
      <c r="AE28" s="40">
        <v>1.8075747735237626</v>
      </c>
      <c r="AF28" s="116">
        <f t="shared" si="46"/>
        <v>2796557.9176407028</v>
      </c>
      <c r="AG28" s="117">
        <f t="shared" si="47"/>
        <v>60.720759135743236</v>
      </c>
      <c r="AH28" s="118">
        <f t="shared" si="48"/>
        <v>2796618.6383998385</v>
      </c>
      <c r="AI28" s="32"/>
      <c r="AJ28" s="35">
        <v>68941.648794201392</v>
      </c>
      <c r="AK28" s="39">
        <v>1.6581679484859753</v>
      </c>
      <c r="AL28" s="36">
        <v>0</v>
      </c>
      <c r="AM28" s="39">
        <v>0</v>
      </c>
      <c r="AN28" s="36">
        <v>68941.648794201392</v>
      </c>
      <c r="AO28" s="40">
        <v>0.99918329218530089</v>
      </c>
      <c r="AP28" s="38">
        <v>619679.01955151698</v>
      </c>
      <c r="AQ28" s="39">
        <v>3.8807310797873069</v>
      </c>
      <c r="AR28" s="36">
        <v>0</v>
      </c>
      <c r="AS28" s="39">
        <v>0</v>
      </c>
      <c r="AT28" s="36">
        <v>619679.01955151698</v>
      </c>
      <c r="AU28" s="40">
        <v>2.0963501891126728</v>
      </c>
      <c r="AV28" s="116">
        <f t="shared" si="49"/>
        <v>688620.66834571841</v>
      </c>
      <c r="AW28" s="117">
        <f t="shared" si="50"/>
        <v>0</v>
      </c>
      <c r="AX28" s="118">
        <f t="shared" si="51"/>
        <v>688620.66834571841</v>
      </c>
      <c r="AY28" s="32"/>
      <c r="AZ28" s="35">
        <v>392008.6394054764</v>
      </c>
      <c r="BA28" s="39">
        <v>2.3076892764186914</v>
      </c>
      <c r="BB28" s="36">
        <v>0</v>
      </c>
      <c r="BC28" s="39">
        <v>0</v>
      </c>
      <c r="BD28" s="36">
        <v>392008.6394054764</v>
      </c>
      <c r="BE28" s="40">
        <v>1.6976170632975329</v>
      </c>
      <c r="BF28" s="38">
        <v>2787295.7764380979</v>
      </c>
      <c r="BG28" s="39">
        <v>2.7893732446957755</v>
      </c>
      <c r="BH28" s="36">
        <v>44.074525169728851</v>
      </c>
      <c r="BI28" s="39">
        <v>9.4972690039543122E-5</v>
      </c>
      <c r="BJ28" s="36">
        <v>2787339.8509632675</v>
      </c>
      <c r="BK28" s="40">
        <v>1.9047910903023768</v>
      </c>
      <c r="BL28" s="116">
        <f t="shared" si="52"/>
        <v>3179304.4158435743</v>
      </c>
      <c r="BM28" s="117">
        <f t="shared" si="53"/>
        <v>44.074525169728851</v>
      </c>
      <c r="BN28" s="118">
        <f t="shared" si="54"/>
        <v>3179348.4903687439</v>
      </c>
      <c r="BO28" s="32"/>
      <c r="BP28" s="38">
        <v>175289.90056835077</v>
      </c>
      <c r="BQ28" s="39">
        <v>1.2046091190546109</v>
      </c>
      <c r="BR28" s="36">
        <v>0</v>
      </c>
      <c r="BS28" s="39">
        <v>0</v>
      </c>
      <c r="BT28" s="36">
        <v>175289.90056835077</v>
      </c>
      <c r="BU28" s="40">
        <v>1.0262934827976204</v>
      </c>
      <c r="BV28" s="38">
        <v>1076471.3455682045</v>
      </c>
      <c r="BW28" s="39">
        <v>3.4427142857039748</v>
      </c>
      <c r="BX28" s="36">
        <v>0</v>
      </c>
      <c r="BY28" s="39">
        <v>0</v>
      </c>
      <c r="BZ28" s="36">
        <v>1076471.3455682045</v>
      </c>
      <c r="CA28" s="40">
        <v>2.0588334157045538</v>
      </c>
      <c r="CB28" s="116">
        <f t="shared" si="55"/>
        <v>1251761.2461365552</v>
      </c>
      <c r="CC28" s="117">
        <f t="shared" si="56"/>
        <v>0</v>
      </c>
      <c r="CD28" s="118">
        <f t="shared" si="57"/>
        <v>1251761.2461365552</v>
      </c>
      <c r="CE28" s="32"/>
      <c r="CF28" s="38">
        <f t="shared" si="58"/>
        <v>1312043.7223196169</v>
      </c>
      <c r="CG28" s="39">
        <f t="shared" si="59"/>
        <v>2.1867882532181961</v>
      </c>
      <c r="CH28" s="36">
        <f t="shared" si="60"/>
        <v>61.020084465106066</v>
      </c>
      <c r="CI28" s="39">
        <f t="shared" si="61"/>
        <v>3.0630517193863471E-4</v>
      </c>
      <c r="CJ28" s="36">
        <f t="shared" si="62"/>
        <v>1312104.7424040821</v>
      </c>
      <c r="CK28" s="40">
        <f t="shared" si="63"/>
        <v>1.6417727007058085</v>
      </c>
      <c r="CL28" s="38">
        <f t="shared" si="64"/>
        <v>8351583.6556469332</v>
      </c>
      <c r="CM28" s="39">
        <f t="shared" si="65"/>
        <v>3.0851323975204772</v>
      </c>
      <c r="CN28" s="36">
        <f t="shared" si="66"/>
        <v>43.775199840366021</v>
      </c>
      <c r="CO28" s="39">
        <f t="shared" si="67"/>
        <v>2.8956682081106394E-5</v>
      </c>
      <c r="CP28" s="36">
        <f t="shared" si="68"/>
        <v>8351627.430846774</v>
      </c>
      <c r="CQ28" s="40">
        <f t="shared" si="69"/>
        <v>1.9796262508555236</v>
      </c>
      <c r="CR28" s="152"/>
      <c r="CS28" s="161" t="s">
        <v>26</v>
      </c>
      <c r="CT28" s="38">
        <f t="shared" si="70"/>
        <v>1312104.7424040821</v>
      </c>
      <c r="CU28" s="36">
        <f t="shared" si="71"/>
        <v>8351627.430846774</v>
      </c>
      <c r="CV28" s="37">
        <f t="shared" si="72"/>
        <v>9663732.1732508559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v>330281.04000000004</v>
      </c>
      <c r="E29" s="39">
        <v>2.9319482640769117</v>
      </c>
      <c r="F29" s="36">
        <v>235102.4</v>
      </c>
      <c r="G29" s="39">
        <v>8.4290262440843247</v>
      </c>
      <c r="H29" s="36">
        <v>565383.44000000006</v>
      </c>
      <c r="I29" s="202">
        <v>4.0229074789563191</v>
      </c>
      <c r="J29" s="38">
        <v>1423293.33</v>
      </c>
      <c r="K29" s="39">
        <v>4.0706812052224404</v>
      </c>
      <c r="L29" s="36">
        <v>1104458.76</v>
      </c>
      <c r="M29" s="39">
        <v>3.952301366627661</v>
      </c>
      <c r="N29" s="36">
        <v>2527752.09</v>
      </c>
      <c r="O29" s="40">
        <v>4.018096065440349</v>
      </c>
      <c r="P29" s="116">
        <f t="shared" si="43"/>
        <v>1753574.37</v>
      </c>
      <c r="Q29" s="117">
        <f t="shared" si="44"/>
        <v>1339561.1599999999</v>
      </c>
      <c r="R29" s="118">
        <f t="shared" si="45"/>
        <v>3093135.5300000003</v>
      </c>
      <c r="S29" s="32"/>
      <c r="T29" s="35">
        <v>440245.94999302388</v>
      </c>
      <c r="U29" s="39">
        <v>3.3767925352679513</v>
      </c>
      <c r="V29" s="36">
        <v>387147.52221246879</v>
      </c>
      <c r="W29" s="39">
        <v>6.7246968475876532</v>
      </c>
      <c r="X29" s="36">
        <v>827393.47220549267</v>
      </c>
      <c r="Y29" s="40">
        <v>4.4023170193699892</v>
      </c>
      <c r="Z29" s="38">
        <v>2878919.27430169</v>
      </c>
      <c r="AA29" s="39">
        <v>3.2501515887711285</v>
      </c>
      <c r="AB29" s="36">
        <v>1668290.3520769426</v>
      </c>
      <c r="AC29" s="39">
        <v>3.9520491221414638</v>
      </c>
      <c r="AD29" s="36">
        <v>4547209.6263786331</v>
      </c>
      <c r="AE29" s="40">
        <v>3.4766912068146989</v>
      </c>
      <c r="AF29" s="116">
        <f t="shared" si="46"/>
        <v>3319165.2242947137</v>
      </c>
      <c r="AG29" s="117">
        <f t="shared" si="47"/>
        <v>2055437.8742894114</v>
      </c>
      <c r="AH29" s="118">
        <f t="shared" si="48"/>
        <v>5374603.0985841248</v>
      </c>
      <c r="AI29" s="32"/>
      <c r="AJ29" s="35">
        <v>62215.776805342735</v>
      </c>
      <c r="AK29" s="39">
        <v>1.4963988937475705</v>
      </c>
      <c r="AL29" s="36">
        <v>60607.141829900553</v>
      </c>
      <c r="AM29" s="39">
        <v>2.2102454990664291</v>
      </c>
      <c r="AN29" s="36">
        <v>122822.91863524329</v>
      </c>
      <c r="AO29" s="40">
        <v>1.7800938959860182</v>
      </c>
      <c r="AP29" s="38">
        <v>225040.02300323773</v>
      </c>
      <c r="AQ29" s="39">
        <v>1.4093099554940021</v>
      </c>
      <c r="AR29" s="36">
        <v>138856.98710224841</v>
      </c>
      <c r="AS29" s="39">
        <v>1.0216232368210862</v>
      </c>
      <c r="AT29" s="36">
        <v>363897.01010548614</v>
      </c>
      <c r="AU29" s="40">
        <v>1.2310495302943723</v>
      </c>
      <c r="AV29" s="116">
        <f t="shared" si="49"/>
        <v>287255.79980858049</v>
      </c>
      <c r="AW29" s="117">
        <f t="shared" si="50"/>
        <v>199464.12893214897</v>
      </c>
      <c r="AX29" s="118">
        <f t="shared" si="51"/>
        <v>486719.92874072946</v>
      </c>
      <c r="AY29" s="32"/>
      <c r="AZ29" s="35">
        <v>128160.44284006473</v>
      </c>
      <c r="BA29" s="39">
        <v>0.7544590855232981</v>
      </c>
      <c r="BB29" s="36">
        <v>63528.098050796412</v>
      </c>
      <c r="BC29" s="39">
        <v>1.0406532237340458</v>
      </c>
      <c r="BD29" s="36">
        <v>191688.54089086113</v>
      </c>
      <c r="BE29" s="40">
        <v>0.83011879112781273</v>
      </c>
      <c r="BF29" s="38">
        <v>514246.6278492416</v>
      </c>
      <c r="BG29" s="39">
        <v>0.51462991370465949</v>
      </c>
      <c r="BH29" s="36">
        <v>245611.06553487992</v>
      </c>
      <c r="BI29" s="39">
        <v>0.52924775723612327</v>
      </c>
      <c r="BJ29" s="36">
        <v>759857.69338412152</v>
      </c>
      <c r="BK29" s="40">
        <v>0.51926576651770617</v>
      </c>
      <c r="BL29" s="116">
        <f t="shared" si="52"/>
        <v>642407.07068930636</v>
      </c>
      <c r="BM29" s="117">
        <f t="shared" si="53"/>
        <v>309139.16358567635</v>
      </c>
      <c r="BN29" s="118">
        <f t="shared" si="54"/>
        <v>951546.23427498271</v>
      </c>
      <c r="BO29" s="32"/>
      <c r="BP29" s="38">
        <v>81559.029513165777</v>
      </c>
      <c r="BQ29" s="39">
        <v>0.56048152445893085</v>
      </c>
      <c r="BR29" s="36">
        <v>33254.649010536865</v>
      </c>
      <c r="BS29" s="39">
        <v>1.3152968006382495</v>
      </c>
      <c r="BT29" s="36">
        <v>114813.67852370263</v>
      </c>
      <c r="BU29" s="40">
        <v>0.6722151682603682</v>
      </c>
      <c r="BV29" s="38">
        <v>269244.30510115018</v>
      </c>
      <c r="BW29" s="39">
        <v>0.86108303702863365</v>
      </c>
      <c r="BX29" s="36">
        <v>148213.12262869222</v>
      </c>
      <c r="BY29" s="39">
        <v>0.7051924720883278</v>
      </c>
      <c r="BZ29" s="36">
        <v>417457.42772984237</v>
      </c>
      <c r="CA29" s="40">
        <v>0.79841911759444273</v>
      </c>
      <c r="CB29" s="116">
        <f t="shared" si="55"/>
        <v>350803.33461431594</v>
      </c>
      <c r="CC29" s="117">
        <f t="shared" si="56"/>
        <v>181467.77163922909</v>
      </c>
      <c r="CD29" s="118">
        <f t="shared" si="57"/>
        <v>532271.10625354503</v>
      </c>
      <c r="CE29" s="32"/>
      <c r="CF29" s="38">
        <f t="shared" si="58"/>
        <v>1042462.2391515973</v>
      </c>
      <c r="CG29" s="39">
        <f t="shared" si="59"/>
        <v>1.7374757717448412</v>
      </c>
      <c r="CH29" s="36">
        <f t="shared" si="60"/>
        <v>779639.81110370264</v>
      </c>
      <c r="CI29" s="39">
        <f t="shared" si="61"/>
        <v>3.9135918687048838</v>
      </c>
      <c r="CJ29" s="36">
        <f t="shared" si="62"/>
        <v>1822102.0502553</v>
      </c>
      <c r="CK29" s="40">
        <f t="shared" si="63"/>
        <v>2.2799074702894147</v>
      </c>
      <c r="CL29" s="38">
        <f t="shared" si="64"/>
        <v>5310743.5602553189</v>
      </c>
      <c r="CM29" s="39">
        <f t="shared" si="65"/>
        <v>1.9618251685222157</v>
      </c>
      <c r="CN29" s="36">
        <f t="shared" si="66"/>
        <v>3305430.287342763</v>
      </c>
      <c r="CO29" s="39">
        <f t="shared" si="67"/>
        <v>2.1864958771378218</v>
      </c>
      <c r="CP29" s="36">
        <f t="shared" si="68"/>
        <v>8616173.8475980815</v>
      </c>
      <c r="CQ29" s="40">
        <f t="shared" si="69"/>
        <v>2.0423329550885638</v>
      </c>
      <c r="CR29" s="152"/>
      <c r="CS29" s="161" t="s">
        <v>27</v>
      </c>
      <c r="CT29" s="38">
        <f t="shared" si="70"/>
        <v>1822102.0502553</v>
      </c>
      <c r="CU29" s="36">
        <f t="shared" si="71"/>
        <v>8616173.8475980815</v>
      </c>
      <c r="CV29" s="37">
        <f t="shared" si="72"/>
        <v>10438275.897853382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v>341556.6</v>
      </c>
      <c r="E30" s="39">
        <v>3.0320428942999937</v>
      </c>
      <c r="F30" s="36">
        <v>169341.87</v>
      </c>
      <c r="G30" s="39">
        <v>6.0713419618528608</v>
      </c>
      <c r="H30" s="36">
        <v>510898.47</v>
      </c>
      <c r="I30" s="202">
        <v>3.635227229064828</v>
      </c>
      <c r="J30" s="38">
        <v>59798.709999999992</v>
      </c>
      <c r="K30" s="39">
        <v>0.17102692731198785</v>
      </c>
      <c r="L30" s="36">
        <v>261082.49</v>
      </c>
      <c r="M30" s="39">
        <v>0.93428267256402819</v>
      </c>
      <c r="N30" s="36">
        <v>320881.19999999995</v>
      </c>
      <c r="O30" s="40">
        <v>0.51007038716117825</v>
      </c>
      <c r="P30" s="116">
        <f t="shared" si="43"/>
        <v>401355.30999999994</v>
      </c>
      <c r="Q30" s="117">
        <f t="shared" si="44"/>
        <v>430424.36</v>
      </c>
      <c r="R30" s="118">
        <f t="shared" si="45"/>
        <v>831779.66999999993</v>
      </c>
      <c r="S30" s="32"/>
      <c r="T30" s="35">
        <v>1201167.2765438948</v>
      </c>
      <c r="U30" s="39">
        <v>9.213242491170746</v>
      </c>
      <c r="V30" s="36">
        <v>281611.91118678241</v>
      </c>
      <c r="W30" s="39">
        <v>4.891558444126078</v>
      </c>
      <c r="X30" s="36">
        <v>1482779.1877306772</v>
      </c>
      <c r="Y30" s="40">
        <v>7.8894314173331415</v>
      </c>
      <c r="Z30" s="38">
        <v>54564.097235952089</v>
      </c>
      <c r="AA30" s="39">
        <v>6.1600055584854124E-2</v>
      </c>
      <c r="AB30" s="36">
        <v>169822.34816472663</v>
      </c>
      <c r="AC30" s="39">
        <v>0.40229583606286795</v>
      </c>
      <c r="AD30" s="36">
        <v>224386.44540067873</v>
      </c>
      <c r="AE30" s="40">
        <v>0.17156068133024041</v>
      </c>
      <c r="AF30" s="116">
        <f t="shared" si="46"/>
        <v>1255731.3737798468</v>
      </c>
      <c r="AG30" s="117">
        <f t="shared" si="47"/>
        <v>451434.25935150904</v>
      </c>
      <c r="AH30" s="118">
        <f t="shared" si="48"/>
        <v>1707165.633131356</v>
      </c>
      <c r="AI30" s="32"/>
      <c r="AJ30" s="35">
        <v>130282.5648381185</v>
      </c>
      <c r="AK30" s="39">
        <v>3.1335249017033098</v>
      </c>
      <c r="AL30" s="36">
        <v>136483.03199184197</v>
      </c>
      <c r="AM30" s="39">
        <v>4.9773178218096339</v>
      </c>
      <c r="AN30" s="36">
        <v>266765.59682996047</v>
      </c>
      <c r="AO30" s="40">
        <v>3.8662801360903285</v>
      </c>
      <c r="AP30" s="38">
        <v>16508.585376871841</v>
      </c>
      <c r="AQ30" s="39">
        <v>0.1033847820145906</v>
      </c>
      <c r="AR30" s="36">
        <v>42754.083290085167</v>
      </c>
      <c r="AS30" s="39">
        <v>0.31455791940791628</v>
      </c>
      <c r="AT30" s="36">
        <v>59262.668666957004</v>
      </c>
      <c r="AU30" s="40">
        <v>0.20048331918226045</v>
      </c>
      <c r="AV30" s="116">
        <f t="shared" si="49"/>
        <v>146791.15021499034</v>
      </c>
      <c r="AW30" s="117">
        <f t="shared" si="50"/>
        <v>179237.11528192714</v>
      </c>
      <c r="AX30" s="118">
        <f t="shared" si="51"/>
        <v>326028.26549691748</v>
      </c>
      <c r="AY30" s="32"/>
      <c r="AZ30" s="35">
        <v>1023401.878084942</v>
      </c>
      <c r="BA30" s="39">
        <v>6.0245956392826807</v>
      </c>
      <c r="BB30" s="36">
        <v>404787.82880942913</v>
      </c>
      <c r="BC30" s="39">
        <v>6.6308259164632206</v>
      </c>
      <c r="BD30" s="36">
        <v>1428189.7068943712</v>
      </c>
      <c r="BE30" s="40">
        <v>6.1848616901067102</v>
      </c>
      <c r="BF30" s="38">
        <v>151225.37065656218</v>
      </c>
      <c r="BG30" s="39">
        <v>0.15133808417263403</v>
      </c>
      <c r="BH30" s="36">
        <v>395781.91580949747</v>
      </c>
      <c r="BI30" s="39">
        <v>0.85283898280652082</v>
      </c>
      <c r="BJ30" s="36">
        <v>547007.28646605962</v>
      </c>
      <c r="BK30" s="40">
        <v>0.37380967564143697</v>
      </c>
      <c r="BL30" s="116">
        <f t="shared" si="52"/>
        <v>1174627.2487415043</v>
      </c>
      <c r="BM30" s="117">
        <f t="shared" si="53"/>
        <v>800569.74461892666</v>
      </c>
      <c r="BN30" s="118">
        <f t="shared" si="54"/>
        <v>1975196.9933604309</v>
      </c>
      <c r="BO30" s="32"/>
      <c r="BP30" s="38">
        <v>507961.92106899922</v>
      </c>
      <c r="BQ30" s="39">
        <v>3.4907633598298413</v>
      </c>
      <c r="BR30" s="36">
        <v>1652746.007295273</v>
      </c>
      <c r="BS30" s="39">
        <v>65.369853549629113</v>
      </c>
      <c r="BT30" s="36">
        <v>2160707.9283642722</v>
      </c>
      <c r="BU30" s="40">
        <v>12.650588869749075</v>
      </c>
      <c r="BV30" s="38">
        <v>173513.50864940681</v>
      </c>
      <c r="BW30" s="39">
        <v>0.55492181696171761</v>
      </c>
      <c r="BX30" s="36">
        <v>200468.54522207056</v>
      </c>
      <c r="BY30" s="39">
        <v>0.95382181060488247</v>
      </c>
      <c r="BZ30" s="36">
        <v>373982.05387147737</v>
      </c>
      <c r="CA30" s="40">
        <v>0.71526915468242125</v>
      </c>
      <c r="CB30" s="116">
        <f t="shared" si="55"/>
        <v>681475.42971840606</v>
      </c>
      <c r="CC30" s="117">
        <f t="shared" si="56"/>
        <v>1853214.5525173435</v>
      </c>
      <c r="CD30" s="118">
        <f t="shared" si="57"/>
        <v>2534689.9822357497</v>
      </c>
      <c r="CE30" s="32"/>
      <c r="CF30" s="38">
        <f t="shared" si="58"/>
        <v>3204370.240535954</v>
      </c>
      <c r="CG30" s="39">
        <f t="shared" si="59"/>
        <v>5.3407360454250163</v>
      </c>
      <c r="CH30" s="36">
        <f t="shared" si="60"/>
        <v>2644970.6492833262</v>
      </c>
      <c r="CI30" s="39">
        <f t="shared" si="61"/>
        <v>13.277074206029013</v>
      </c>
      <c r="CJ30" s="36">
        <f t="shared" si="62"/>
        <v>5849340.8898192802</v>
      </c>
      <c r="CK30" s="40">
        <f t="shared" si="63"/>
        <v>7.3189951073814816</v>
      </c>
      <c r="CL30" s="38">
        <f t="shared" si="64"/>
        <v>455610.27191879298</v>
      </c>
      <c r="CM30" s="39">
        <f t="shared" si="65"/>
        <v>0.16830556556652246</v>
      </c>
      <c r="CN30" s="36">
        <f t="shared" si="66"/>
        <v>1069909.3824863799</v>
      </c>
      <c r="CO30" s="39">
        <f t="shared" si="67"/>
        <v>0.70773008363705325</v>
      </c>
      <c r="CP30" s="36">
        <f t="shared" si="68"/>
        <v>1525519.6544051729</v>
      </c>
      <c r="CQ30" s="40">
        <f t="shared" si="69"/>
        <v>0.36160123030659808</v>
      </c>
      <c r="CR30" s="152"/>
      <c r="CS30" s="161" t="s">
        <v>28</v>
      </c>
      <c r="CT30" s="38">
        <f t="shared" si="70"/>
        <v>5849340.8898192802</v>
      </c>
      <c r="CU30" s="36">
        <f t="shared" si="71"/>
        <v>1525519.6544051729</v>
      </c>
      <c r="CV30" s="37">
        <f t="shared" si="72"/>
        <v>7374860.5442244532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v>468820.36000000004</v>
      </c>
      <c r="E31" s="39">
        <v>4.1617800424326896</v>
      </c>
      <c r="F31" s="36">
        <v>162914.56</v>
      </c>
      <c r="G31" s="39">
        <v>5.8409063530761509</v>
      </c>
      <c r="H31" s="36">
        <v>631734.92000000004</v>
      </c>
      <c r="I31" s="202">
        <v>4.49502223550423</v>
      </c>
      <c r="J31" s="38">
        <v>12902.73</v>
      </c>
      <c r="K31" s="39">
        <v>3.6902372406297818E-2</v>
      </c>
      <c r="L31" s="36">
        <v>48561</v>
      </c>
      <c r="M31" s="39">
        <v>0.17377534917175708</v>
      </c>
      <c r="N31" s="36">
        <v>61463.729999999996</v>
      </c>
      <c r="O31" s="40">
        <v>9.7702291556719834E-2</v>
      </c>
      <c r="P31" s="116">
        <f t="shared" si="43"/>
        <v>481723.09</v>
      </c>
      <c r="Q31" s="117">
        <f t="shared" si="44"/>
        <v>211475.56</v>
      </c>
      <c r="R31" s="118">
        <f t="shared" si="45"/>
        <v>693198.65</v>
      </c>
      <c r="S31" s="32"/>
      <c r="T31" s="35">
        <v>948976.69865131564</v>
      </c>
      <c r="U31" s="39">
        <v>7.2788799810645957</v>
      </c>
      <c r="V31" s="36">
        <v>267709.2713531066</v>
      </c>
      <c r="W31" s="39">
        <v>4.6500715873114347</v>
      </c>
      <c r="X31" s="36">
        <v>1216685.9700044221</v>
      </c>
      <c r="Y31" s="40">
        <v>6.473627763464961</v>
      </c>
      <c r="Z31" s="38">
        <v>23270.594325360726</v>
      </c>
      <c r="AA31" s="39">
        <v>2.6271302496512369E-2</v>
      </c>
      <c r="AB31" s="36">
        <v>9515.1929453420162</v>
      </c>
      <c r="AC31" s="39">
        <v>2.2540746507243015E-2</v>
      </c>
      <c r="AD31" s="36">
        <v>32785.787270702742</v>
      </c>
      <c r="AE31" s="40">
        <v>2.5067253915744197E-2</v>
      </c>
      <c r="AF31" s="116">
        <f t="shared" si="46"/>
        <v>972247.29297667637</v>
      </c>
      <c r="AG31" s="117">
        <f t="shared" si="47"/>
        <v>277224.46429844864</v>
      </c>
      <c r="AH31" s="118">
        <f t="shared" si="48"/>
        <v>1249471.757275125</v>
      </c>
      <c r="AI31" s="32"/>
      <c r="AJ31" s="35">
        <v>44864.6088229038</v>
      </c>
      <c r="AK31" s="39">
        <v>1.0790727763644274</v>
      </c>
      <c r="AL31" s="36">
        <v>35155.113663048905</v>
      </c>
      <c r="AM31" s="39">
        <v>1.2820507517249153</v>
      </c>
      <c r="AN31" s="36">
        <v>80019.722485952705</v>
      </c>
      <c r="AO31" s="40">
        <v>1.1597397386294197</v>
      </c>
      <c r="AP31" s="38">
        <v>0</v>
      </c>
      <c r="AQ31" s="39">
        <v>0</v>
      </c>
      <c r="AR31" s="36">
        <v>161.08608343091603</v>
      </c>
      <c r="AS31" s="39">
        <v>1.1851710842634238E-3</v>
      </c>
      <c r="AT31" s="36">
        <v>161.08608343091603</v>
      </c>
      <c r="AU31" s="40">
        <v>5.4494799857548917E-4</v>
      </c>
      <c r="AV31" s="116">
        <f t="shared" si="49"/>
        <v>44864.6088229038</v>
      </c>
      <c r="AW31" s="117">
        <f t="shared" si="50"/>
        <v>35316.199746479819</v>
      </c>
      <c r="AX31" s="118">
        <f t="shared" si="51"/>
        <v>80180.808569383618</v>
      </c>
      <c r="AY31" s="32"/>
      <c r="AZ31" s="35">
        <v>700337.42822743335</v>
      </c>
      <c r="BA31" s="39">
        <v>4.1227692722440423</v>
      </c>
      <c r="BB31" s="36">
        <v>352707.81802190974</v>
      </c>
      <c r="BC31" s="39">
        <v>5.7777037109975327</v>
      </c>
      <c r="BD31" s="36">
        <v>1053045.246249343</v>
      </c>
      <c r="BE31" s="40">
        <v>4.5602759703674609</v>
      </c>
      <c r="BF31" s="38">
        <v>14170.571534679901</v>
      </c>
      <c r="BG31" s="39">
        <v>1.4181133353344897E-2</v>
      </c>
      <c r="BH31" s="36">
        <v>31831.03657154529</v>
      </c>
      <c r="BI31" s="39">
        <v>6.8590169906652454E-2</v>
      </c>
      <c r="BJ31" s="36">
        <v>46001.608106225191</v>
      </c>
      <c r="BK31" s="40">
        <v>3.1436228786395688E-2</v>
      </c>
      <c r="BL31" s="116">
        <f t="shared" si="52"/>
        <v>714507.99976211321</v>
      </c>
      <c r="BM31" s="117">
        <f t="shared" si="53"/>
        <v>384538.85459345503</v>
      </c>
      <c r="BN31" s="118">
        <f t="shared" si="54"/>
        <v>1099046.8543555683</v>
      </c>
      <c r="BO31" s="32"/>
      <c r="BP31" s="38">
        <v>1159318.9079404939</v>
      </c>
      <c r="BQ31" s="39">
        <v>7.9669514551011149</v>
      </c>
      <c r="BR31" s="36">
        <v>258742.0773085063</v>
      </c>
      <c r="BS31" s="39">
        <v>10.233836068049927</v>
      </c>
      <c r="BT31" s="36">
        <v>1418060.9852490001</v>
      </c>
      <c r="BU31" s="40">
        <v>8.3025133943934097</v>
      </c>
      <c r="BV31" s="38">
        <v>31772.085327251061</v>
      </c>
      <c r="BW31" s="39">
        <v>0.10161181948135979</v>
      </c>
      <c r="BX31" s="36">
        <v>8169.3735505867298</v>
      </c>
      <c r="BY31" s="39">
        <v>3.8869572595024743E-2</v>
      </c>
      <c r="BZ31" s="36">
        <v>39941.458877837795</v>
      </c>
      <c r="CA31" s="40">
        <v>7.6391081423793972E-2</v>
      </c>
      <c r="CB31" s="116">
        <f t="shared" si="55"/>
        <v>1191090.993267745</v>
      </c>
      <c r="CC31" s="117">
        <f t="shared" si="56"/>
        <v>266911.45085909305</v>
      </c>
      <c r="CD31" s="118">
        <f t="shared" si="57"/>
        <v>1458002.4441268381</v>
      </c>
      <c r="CE31" s="32"/>
      <c r="CF31" s="38">
        <f t="shared" si="58"/>
        <v>3322318.0036421469</v>
      </c>
      <c r="CG31" s="39">
        <f t="shared" si="59"/>
        <v>5.5373200299876544</v>
      </c>
      <c r="CH31" s="36">
        <f t="shared" si="60"/>
        <v>1077228.8403465715</v>
      </c>
      <c r="CI31" s="39">
        <f t="shared" si="61"/>
        <v>5.4074124618476818</v>
      </c>
      <c r="CJ31" s="36">
        <f t="shared" si="62"/>
        <v>4399546.8439887185</v>
      </c>
      <c r="CK31" s="40">
        <f t="shared" si="63"/>
        <v>5.5049384934793775</v>
      </c>
      <c r="CL31" s="38">
        <f t="shared" si="64"/>
        <v>82115.981187291676</v>
      </c>
      <c r="CM31" s="39">
        <f t="shared" si="65"/>
        <v>3.0334207781514626E-2</v>
      </c>
      <c r="CN31" s="36">
        <f t="shared" si="66"/>
        <v>98237.689150904946</v>
      </c>
      <c r="CO31" s="39">
        <f t="shared" si="67"/>
        <v>6.4982856583151671E-2</v>
      </c>
      <c r="CP31" s="36">
        <f t="shared" si="68"/>
        <v>180353.67033819662</v>
      </c>
      <c r="CQ31" s="40">
        <f t="shared" si="69"/>
        <v>4.2750094301493229E-2</v>
      </c>
      <c r="CR31" s="152"/>
      <c r="CS31" s="161" t="s">
        <v>29</v>
      </c>
      <c r="CT31" s="38">
        <f t="shared" si="70"/>
        <v>4399546.8439887185</v>
      </c>
      <c r="CU31" s="36">
        <f t="shared" si="71"/>
        <v>180353.67033819662</v>
      </c>
      <c r="CV31" s="37">
        <f t="shared" si="72"/>
        <v>4579900.5143269151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v>56076.65</v>
      </c>
      <c r="E32" s="39">
        <v>0.497799802927678</v>
      </c>
      <c r="F32" s="36">
        <v>12396.4</v>
      </c>
      <c r="G32" s="39">
        <v>0.44444285099670156</v>
      </c>
      <c r="H32" s="36">
        <v>68473.05</v>
      </c>
      <c r="I32" s="202">
        <v>0.48721049373492437</v>
      </c>
      <c r="J32" s="38">
        <v>6842732.4800000004</v>
      </c>
      <c r="K32" s="39">
        <v>19.570514321669123</v>
      </c>
      <c r="L32" s="36">
        <v>1032362.28</v>
      </c>
      <c r="M32" s="39">
        <v>3.6943043940353628</v>
      </c>
      <c r="N32" s="36">
        <v>7875094.7600000007</v>
      </c>
      <c r="O32" s="40">
        <v>12.518192506024556</v>
      </c>
      <c r="P32" s="116">
        <f t="shared" si="43"/>
        <v>6898809.1300000008</v>
      </c>
      <c r="Q32" s="117">
        <f t="shared" si="44"/>
        <v>1044758.68</v>
      </c>
      <c r="R32" s="118">
        <f t="shared" si="45"/>
        <v>7943567.8100000005</v>
      </c>
      <c r="S32" s="32"/>
      <c r="T32" s="35">
        <v>54228.979834885977</v>
      </c>
      <c r="U32" s="39">
        <v>0.41594934446197845</v>
      </c>
      <c r="V32" s="36">
        <v>175677.08570411359</v>
      </c>
      <c r="W32" s="39">
        <v>3.0514857428933593</v>
      </c>
      <c r="X32" s="36">
        <v>229906.06553899957</v>
      </c>
      <c r="Y32" s="40">
        <v>1.2232624732714334</v>
      </c>
      <c r="Z32" s="38">
        <v>9369761.9612318892</v>
      </c>
      <c r="AA32" s="39">
        <v>10.577978686843108</v>
      </c>
      <c r="AB32" s="36">
        <v>1888812.1763622034</v>
      </c>
      <c r="AC32" s="39">
        <v>4.4744480444840926</v>
      </c>
      <c r="AD32" s="36">
        <v>11258574.137594093</v>
      </c>
      <c r="AE32" s="40">
        <v>8.6080451357193422</v>
      </c>
      <c r="AF32" s="116">
        <f t="shared" si="46"/>
        <v>9423990.9410667755</v>
      </c>
      <c r="AG32" s="117">
        <f t="shared" si="47"/>
        <v>2064489.262066317</v>
      </c>
      <c r="AH32" s="118">
        <f t="shared" si="48"/>
        <v>11488480.203133093</v>
      </c>
      <c r="AI32" s="32"/>
      <c r="AJ32" s="35">
        <v>40109.732783756233</v>
      </c>
      <c r="AK32" s="39">
        <v>0.96470964195964681</v>
      </c>
      <c r="AL32" s="36">
        <v>56877.784924000225</v>
      </c>
      <c r="AM32" s="39">
        <v>2.0742418191896803</v>
      </c>
      <c r="AN32" s="36">
        <v>96987.517707756459</v>
      </c>
      <c r="AO32" s="40">
        <v>1.4056569423426253</v>
      </c>
      <c r="AP32" s="38">
        <v>3587331.3769574254</v>
      </c>
      <c r="AQ32" s="39">
        <v>22.465611919748909</v>
      </c>
      <c r="AR32" s="36">
        <v>363204.57595907222</v>
      </c>
      <c r="AS32" s="39">
        <v>2.6722330814099107</v>
      </c>
      <c r="AT32" s="36">
        <v>3950535.9529164974</v>
      </c>
      <c r="AU32" s="40">
        <v>13.364510546099606</v>
      </c>
      <c r="AV32" s="116">
        <f t="shared" si="49"/>
        <v>3627441.1097411816</v>
      </c>
      <c r="AW32" s="117">
        <f t="shared" si="50"/>
        <v>420082.36088307243</v>
      </c>
      <c r="AX32" s="118">
        <f t="shared" si="51"/>
        <v>4047523.4706242541</v>
      </c>
      <c r="AY32" s="32"/>
      <c r="AZ32" s="35">
        <v>310186.86913361959</v>
      </c>
      <c r="BA32" s="39">
        <v>1.8260182037598787</v>
      </c>
      <c r="BB32" s="36">
        <v>162708.58056261984</v>
      </c>
      <c r="BC32" s="39">
        <v>2.6653278484158607</v>
      </c>
      <c r="BD32" s="36">
        <v>472895.44969623943</v>
      </c>
      <c r="BE32" s="40">
        <v>2.0479022752601126</v>
      </c>
      <c r="BF32" s="38">
        <v>10920277.116756858</v>
      </c>
      <c r="BG32" s="39">
        <v>10.928416378211233</v>
      </c>
      <c r="BH32" s="36">
        <v>3004752.861770405</v>
      </c>
      <c r="BI32" s="39">
        <v>6.4747030418911358</v>
      </c>
      <c r="BJ32" s="36">
        <v>13925029.978527263</v>
      </c>
      <c r="BK32" s="40">
        <v>9.5159809903072254</v>
      </c>
      <c r="BL32" s="116">
        <f t="shared" si="52"/>
        <v>11230463.985890478</v>
      </c>
      <c r="BM32" s="117">
        <f t="shared" si="53"/>
        <v>3167461.4423330249</v>
      </c>
      <c r="BN32" s="118">
        <f t="shared" si="54"/>
        <v>14397925.428223502</v>
      </c>
      <c r="BO32" s="32"/>
      <c r="BP32" s="38">
        <v>102046.36947229726</v>
      </c>
      <c r="BQ32" s="39">
        <v>0.70127250248974171</v>
      </c>
      <c r="BR32" s="36">
        <v>85715.355660182278</v>
      </c>
      <c r="BS32" s="39">
        <v>3.3902367464376173</v>
      </c>
      <c r="BT32" s="36">
        <v>187761.72513247954</v>
      </c>
      <c r="BU32" s="40">
        <v>1.0993139604592506</v>
      </c>
      <c r="BV32" s="38">
        <v>6591434.435155753</v>
      </c>
      <c r="BW32" s="39">
        <v>21.080380436149792</v>
      </c>
      <c r="BX32" s="36">
        <v>751944.7996615523</v>
      </c>
      <c r="BY32" s="39">
        <v>3.5777251213830077</v>
      </c>
      <c r="BZ32" s="36">
        <v>7343379.2348173056</v>
      </c>
      <c r="CA32" s="40">
        <v>14.044771944071121</v>
      </c>
      <c r="CB32" s="116">
        <f t="shared" si="55"/>
        <v>6693480.80462805</v>
      </c>
      <c r="CC32" s="117">
        <f t="shared" si="56"/>
        <v>837660.15532173461</v>
      </c>
      <c r="CD32" s="118">
        <f t="shared" si="57"/>
        <v>7531140.9599497849</v>
      </c>
      <c r="CE32" s="32"/>
      <c r="CF32" s="38">
        <f t="shared" si="58"/>
        <v>562648.60122455913</v>
      </c>
      <c r="CG32" s="39">
        <f t="shared" si="59"/>
        <v>0.93776855977958662</v>
      </c>
      <c r="CH32" s="36">
        <f t="shared" si="60"/>
        <v>493375.20685091591</v>
      </c>
      <c r="CI32" s="39">
        <f t="shared" si="61"/>
        <v>2.4766169842185022</v>
      </c>
      <c r="CJ32" s="36">
        <f t="shared" si="62"/>
        <v>1056023.808075475</v>
      </c>
      <c r="CK32" s="40">
        <f t="shared" si="63"/>
        <v>1.3213511112055494</v>
      </c>
      <c r="CL32" s="38">
        <f t="shared" si="64"/>
        <v>37311537.370101929</v>
      </c>
      <c r="CM32" s="39">
        <f t="shared" si="65"/>
        <v>13.783138322989196</v>
      </c>
      <c r="CN32" s="36">
        <f t="shared" si="66"/>
        <v>7041076.6937532332</v>
      </c>
      <c r="CO32" s="39">
        <f t="shared" si="67"/>
        <v>4.6575736963670558</v>
      </c>
      <c r="CP32" s="36">
        <f t="shared" si="68"/>
        <v>44352614.063855164</v>
      </c>
      <c r="CQ32" s="40">
        <f t="shared" si="69"/>
        <v>10.51311254266156</v>
      </c>
      <c r="CR32" s="152"/>
      <c r="CS32" s="161" t="s">
        <v>59</v>
      </c>
      <c r="CT32" s="38">
        <f t="shared" si="70"/>
        <v>1056023.808075475</v>
      </c>
      <c r="CU32" s="36">
        <f t="shared" si="71"/>
        <v>44352614.063855164</v>
      </c>
      <c r="CV32" s="37">
        <f t="shared" si="72"/>
        <v>45408637.871930636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v>11835404.58</v>
      </c>
      <c r="E33" s="39">
        <v>105.06444424717485</v>
      </c>
      <c r="F33" s="36">
        <v>6188969.9800000004</v>
      </c>
      <c r="G33" s="39">
        <v>221.89050552129643</v>
      </c>
      <c r="H33" s="36">
        <v>18024374.560000002</v>
      </c>
      <c r="I33" s="202">
        <v>128.24993816750987</v>
      </c>
      <c r="J33" s="38">
        <v>17369056.010000002</v>
      </c>
      <c r="K33" s="39">
        <v>49.676260235381605</v>
      </c>
      <c r="L33" s="36">
        <v>18451602.339999996</v>
      </c>
      <c r="M33" s="39">
        <v>66.028987035108614</v>
      </c>
      <c r="N33" s="36">
        <v>35820658.349999994</v>
      </c>
      <c r="O33" s="40">
        <v>56.940254128172022</v>
      </c>
      <c r="P33" s="116">
        <f t="shared" si="43"/>
        <v>29204460.590000004</v>
      </c>
      <c r="Q33" s="117">
        <f t="shared" si="44"/>
        <v>24640572.319999997</v>
      </c>
      <c r="R33" s="118">
        <f t="shared" si="45"/>
        <v>53845032.909999996</v>
      </c>
      <c r="S33" s="32"/>
      <c r="T33" s="35">
        <v>22287525.631050929</v>
      </c>
      <c r="U33" s="39">
        <v>170.95069286093033</v>
      </c>
      <c r="V33" s="36">
        <v>18211580.756996028</v>
      </c>
      <c r="W33" s="39">
        <v>316.33254167890135</v>
      </c>
      <c r="X33" s="36">
        <v>40499106.388046958</v>
      </c>
      <c r="Y33" s="40">
        <v>215.48381913882761</v>
      </c>
      <c r="Z33" s="38">
        <v>39047834.282891311</v>
      </c>
      <c r="AA33" s="39">
        <v>44.082993839205344</v>
      </c>
      <c r="AB33" s="36">
        <v>24192929.983778581</v>
      </c>
      <c r="AC33" s="39">
        <v>57.311155450482623</v>
      </c>
      <c r="AD33" s="36">
        <v>63240764.266669892</v>
      </c>
      <c r="AE33" s="40">
        <v>48.352424256559793</v>
      </c>
      <c r="AF33" s="116">
        <f t="shared" si="46"/>
        <v>61335359.91394224</v>
      </c>
      <c r="AG33" s="117">
        <f t="shared" si="47"/>
        <v>42404510.740774609</v>
      </c>
      <c r="AH33" s="118">
        <f t="shared" si="48"/>
        <v>103739870.65471685</v>
      </c>
      <c r="AI33" s="32"/>
      <c r="AJ33" s="35">
        <v>3168150.2895459905</v>
      </c>
      <c r="AK33" s="39">
        <v>76.19958846347717</v>
      </c>
      <c r="AL33" s="36">
        <v>10267748.024517016</v>
      </c>
      <c r="AM33" s="39">
        <v>374.44834340531042</v>
      </c>
      <c r="AN33" s="36">
        <v>13435898.314063007</v>
      </c>
      <c r="AO33" s="40">
        <v>194.72880828521127</v>
      </c>
      <c r="AP33" s="38">
        <v>10306612.092578724</v>
      </c>
      <c r="AQ33" s="39">
        <v>64.545012196684169</v>
      </c>
      <c r="AR33" s="36">
        <v>9343700.5376440901</v>
      </c>
      <c r="AS33" s="39">
        <v>68.745129693227469</v>
      </c>
      <c r="AT33" s="36">
        <v>19650312.630222812</v>
      </c>
      <c r="AU33" s="40">
        <v>66.476248668712728</v>
      </c>
      <c r="AV33" s="116">
        <f t="shared" si="49"/>
        <v>13474762.382124715</v>
      </c>
      <c r="AW33" s="117">
        <f t="shared" si="50"/>
        <v>19611448.562161107</v>
      </c>
      <c r="AX33" s="118">
        <f t="shared" si="51"/>
        <v>33086210.944285821</v>
      </c>
      <c r="AY33" s="32"/>
      <c r="AZ33" s="35">
        <v>41365238.938084364</v>
      </c>
      <c r="BA33" s="39">
        <v>243.51024114847769</v>
      </c>
      <c r="BB33" s="36">
        <v>16988421.401189584</v>
      </c>
      <c r="BC33" s="39">
        <v>278.28718377755314</v>
      </c>
      <c r="BD33" s="36">
        <v>58353660.339273944</v>
      </c>
      <c r="BE33" s="40">
        <v>252.70404664565166</v>
      </c>
      <c r="BF33" s="38">
        <v>40053907.829329133</v>
      </c>
      <c r="BG33" s="39">
        <v>40.083761396652264</v>
      </c>
      <c r="BH33" s="36">
        <v>32788788.892989833</v>
      </c>
      <c r="BI33" s="39">
        <v>70.653954235784113</v>
      </c>
      <c r="BJ33" s="36">
        <v>72842696.722318962</v>
      </c>
      <c r="BK33" s="40">
        <v>49.778687612248333</v>
      </c>
      <c r="BL33" s="116">
        <f t="shared" si="52"/>
        <v>81419146.767413497</v>
      </c>
      <c r="BM33" s="117">
        <f t="shared" si="53"/>
        <v>49777210.294179417</v>
      </c>
      <c r="BN33" s="118">
        <f t="shared" si="54"/>
        <v>131196357.06159291</v>
      </c>
      <c r="BO33" s="32"/>
      <c r="BP33" s="38">
        <v>17260138.254813269</v>
      </c>
      <c r="BQ33" s="39">
        <v>118.61333636722607</v>
      </c>
      <c r="BR33" s="36">
        <v>10591951.113899529</v>
      </c>
      <c r="BS33" s="39">
        <v>418.9356925166922</v>
      </c>
      <c r="BT33" s="36">
        <v>27852089.368712798</v>
      </c>
      <c r="BU33" s="40">
        <v>163.06939366572871</v>
      </c>
      <c r="BV33" s="38">
        <v>22640183.329405673</v>
      </c>
      <c r="BW33" s="39">
        <v>72.406648723157701</v>
      </c>
      <c r="BX33" s="36">
        <v>20422883.375552084</v>
      </c>
      <c r="BY33" s="39">
        <v>97.171312224880737</v>
      </c>
      <c r="BZ33" s="36">
        <v>43063066.704957753</v>
      </c>
      <c r="CA33" s="40">
        <v>82.361394086233759</v>
      </c>
      <c r="CB33" s="116">
        <f t="shared" si="55"/>
        <v>39900321.584218942</v>
      </c>
      <c r="CC33" s="117">
        <f t="shared" si="56"/>
        <v>31014834.489451613</v>
      </c>
      <c r="CD33" s="118">
        <f t="shared" si="57"/>
        <v>70915156.073670551</v>
      </c>
      <c r="CE33" s="32"/>
      <c r="CF33" s="38">
        <f t="shared" si="58"/>
        <v>95916457.693494543</v>
      </c>
      <c r="CG33" s="39">
        <f t="shared" si="59"/>
        <v>159.86432418853386</v>
      </c>
      <c r="CH33" s="36">
        <f t="shared" si="60"/>
        <v>62248671.276602164</v>
      </c>
      <c r="CI33" s="39">
        <f t="shared" si="61"/>
        <v>312.47236259128033</v>
      </c>
      <c r="CJ33" s="36">
        <f t="shared" si="62"/>
        <v>158165128.97009671</v>
      </c>
      <c r="CK33" s="40">
        <f t="shared" si="63"/>
        <v>197.90431552814903</v>
      </c>
      <c r="CL33" s="38">
        <f t="shared" si="64"/>
        <v>129417593.54420483</v>
      </c>
      <c r="CM33" s="39">
        <f t="shared" si="65"/>
        <v>47.807748460065547</v>
      </c>
      <c r="CN33" s="36">
        <f t="shared" si="66"/>
        <v>105199905.12996459</v>
      </c>
      <c r="CO33" s="39">
        <f t="shared" si="67"/>
        <v>69.588265020367459</v>
      </c>
      <c r="CP33" s="36">
        <f t="shared" si="68"/>
        <v>234617498.67416942</v>
      </c>
      <c r="CQ33" s="40">
        <f t="shared" si="69"/>
        <v>55.61250943378775</v>
      </c>
      <c r="CR33" s="152"/>
      <c r="CS33" s="161" t="s">
        <v>30</v>
      </c>
      <c r="CT33" s="38">
        <f t="shared" si="70"/>
        <v>158165128.97009671</v>
      </c>
      <c r="CU33" s="36">
        <f t="shared" si="71"/>
        <v>234617498.67416942</v>
      </c>
      <c r="CV33" s="37">
        <f t="shared" si="72"/>
        <v>392782627.64426613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v>2053844.68</v>
      </c>
      <c r="E34" s="39">
        <v>18.232249553924134</v>
      </c>
      <c r="F34" s="36">
        <v>1446192.2000000002</v>
      </c>
      <c r="G34" s="39">
        <v>51.849713179406287</v>
      </c>
      <c r="H34" s="36">
        <v>3500036.88</v>
      </c>
      <c r="I34" s="202">
        <v>24.904027152218923</v>
      </c>
      <c r="J34" s="38">
        <v>2191448.42</v>
      </c>
      <c r="K34" s="39">
        <v>6.2676383760671532</v>
      </c>
      <c r="L34" s="36">
        <v>4281470.91</v>
      </c>
      <c r="M34" s="39">
        <v>15.32122695895823</v>
      </c>
      <c r="N34" s="36">
        <v>6472919.3300000001</v>
      </c>
      <c r="O34" s="40">
        <v>10.289304791667991</v>
      </c>
      <c r="P34" s="116">
        <f t="shared" si="43"/>
        <v>4245293.0999999996</v>
      </c>
      <c r="Q34" s="117">
        <f t="shared" si="44"/>
        <v>5727663.1100000003</v>
      </c>
      <c r="R34" s="118">
        <f t="shared" si="45"/>
        <v>9972956.2100000009</v>
      </c>
      <c r="S34" s="32"/>
      <c r="T34" s="35">
        <v>4815005.1624217555</v>
      </c>
      <c r="U34" s="39">
        <v>36.932250007070088</v>
      </c>
      <c r="V34" s="36">
        <v>3002020.9788972624</v>
      </c>
      <c r="W34" s="39">
        <v>52.144673166998359</v>
      </c>
      <c r="X34" s="36">
        <v>7817026.1413190179</v>
      </c>
      <c r="Y34" s="40">
        <v>41.592094183505907</v>
      </c>
      <c r="Z34" s="38">
        <v>5160214.1539161094</v>
      </c>
      <c r="AA34" s="39">
        <v>5.8256160151686753</v>
      </c>
      <c r="AB34" s="36">
        <v>3977718.9233062454</v>
      </c>
      <c r="AC34" s="39">
        <v>9.4229044479020718</v>
      </c>
      <c r="AD34" s="36">
        <v>9137933.0772223547</v>
      </c>
      <c r="AE34" s="40">
        <v>6.9866520764166689</v>
      </c>
      <c r="AF34" s="116">
        <f t="shared" si="46"/>
        <v>9975219.3163378648</v>
      </c>
      <c r="AG34" s="117">
        <f t="shared" si="47"/>
        <v>6979739.9022035077</v>
      </c>
      <c r="AH34" s="118">
        <f t="shared" si="48"/>
        <v>16954959.218541373</v>
      </c>
      <c r="AI34" s="32"/>
      <c r="AJ34" s="35">
        <v>952949.53455273667</v>
      </c>
      <c r="AK34" s="39">
        <v>22.920112912252847</v>
      </c>
      <c r="AL34" s="36">
        <v>1543792.0632276437</v>
      </c>
      <c r="AM34" s="39">
        <v>56.299626681289659</v>
      </c>
      <c r="AN34" s="36">
        <v>2496741.5977803804</v>
      </c>
      <c r="AO34" s="40">
        <v>36.185709698547498</v>
      </c>
      <c r="AP34" s="38">
        <v>722731.54476380209</v>
      </c>
      <c r="AQ34" s="39">
        <v>4.5260960587909773</v>
      </c>
      <c r="AR34" s="36">
        <v>1920039.1120713151</v>
      </c>
      <c r="AS34" s="39">
        <v>14.126452067211959</v>
      </c>
      <c r="AT34" s="36">
        <v>2642770.6568351174</v>
      </c>
      <c r="AU34" s="40">
        <v>8.9403910596284746</v>
      </c>
      <c r="AV34" s="116">
        <f t="shared" si="49"/>
        <v>1675681.0793165388</v>
      </c>
      <c r="AW34" s="117">
        <f t="shared" si="50"/>
        <v>3463831.175298959</v>
      </c>
      <c r="AX34" s="118">
        <f t="shared" si="51"/>
        <v>5139512.2546154978</v>
      </c>
      <c r="AY34" s="32"/>
      <c r="AZ34" s="35">
        <v>6295021.7305645645</v>
      </c>
      <c r="BA34" s="39">
        <v>37.057739759200665</v>
      </c>
      <c r="BB34" s="36">
        <v>3945989.9222947848</v>
      </c>
      <c r="BC34" s="39">
        <v>64.639226727277176</v>
      </c>
      <c r="BD34" s="36">
        <v>10241011.652859349</v>
      </c>
      <c r="BE34" s="40">
        <v>44.349318815242484</v>
      </c>
      <c r="BF34" s="38">
        <v>7081446.7568736458</v>
      </c>
      <c r="BG34" s="39">
        <v>7.0867248048584344</v>
      </c>
      <c r="BH34" s="36">
        <v>6230117.8239069749</v>
      </c>
      <c r="BI34" s="39">
        <v>13.424785558577808</v>
      </c>
      <c r="BJ34" s="36">
        <v>13311564.580780622</v>
      </c>
      <c r="BK34" s="40">
        <v>9.0967556764536681</v>
      </c>
      <c r="BL34" s="116">
        <f t="shared" si="52"/>
        <v>13376468.487438209</v>
      </c>
      <c r="BM34" s="117">
        <f t="shared" si="53"/>
        <v>10176107.746201759</v>
      </c>
      <c r="BN34" s="118">
        <f t="shared" si="54"/>
        <v>23552576.23363997</v>
      </c>
      <c r="BO34" s="32"/>
      <c r="BP34" s="38">
        <v>3204897.4863587953</v>
      </c>
      <c r="BQ34" s="39">
        <v>22.024364924536101</v>
      </c>
      <c r="BR34" s="36">
        <v>1573311.9066591829</v>
      </c>
      <c r="BS34" s="39">
        <v>62.228054687307001</v>
      </c>
      <c r="BT34" s="36">
        <v>4778209.3930179784</v>
      </c>
      <c r="BU34" s="40">
        <v>27.975628622052696</v>
      </c>
      <c r="BV34" s="38">
        <v>2419309.2006983114</v>
      </c>
      <c r="BW34" s="39">
        <v>7.7373079934447935</v>
      </c>
      <c r="BX34" s="36">
        <v>4245514.2054384286</v>
      </c>
      <c r="BY34" s="39">
        <v>20.199997171098367</v>
      </c>
      <c r="BZ34" s="36">
        <v>6664823.40613674</v>
      </c>
      <c r="CA34" s="40">
        <v>12.746982253467481</v>
      </c>
      <c r="CB34" s="116">
        <f t="shared" si="55"/>
        <v>5624206.6870571068</v>
      </c>
      <c r="CC34" s="117">
        <f t="shared" si="56"/>
        <v>5818826.1120976117</v>
      </c>
      <c r="CD34" s="118">
        <f t="shared" si="57"/>
        <v>11443032.799154717</v>
      </c>
      <c r="CE34" s="32"/>
      <c r="CF34" s="38">
        <f t="shared" si="58"/>
        <v>17321718.593897849</v>
      </c>
      <c r="CG34" s="39">
        <f t="shared" si="59"/>
        <v>28.870174143068404</v>
      </c>
      <c r="CH34" s="36">
        <f t="shared" si="60"/>
        <v>11511307.071078872</v>
      </c>
      <c r="CI34" s="39">
        <f t="shared" si="61"/>
        <v>57.783808766465079</v>
      </c>
      <c r="CJ34" s="36">
        <f t="shared" si="62"/>
        <v>28833025.664976723</v>
      </c>
      <c r="CK34" s="40">
        <f t="shared" si="63"/>
        <v>36.077359440661567</v>
      </c>
      <c r="CL34" s="38">
        <f t="shared" si="64"/>
        <v>17575150.076251868</v>
      </c>
      <c r="CM34" s="39">
        <f t="shared" si="65"/>
        <v>6.4923812209995742</v>
      </c>
      <c r="CN34" s="36">
        <f t="shared" si="66"/>
        <v>20654860.974722963</v>
      </c>
      <c r="CO34" s="39">
        <f t="shared" si="67"/>
        <v>13.662901479732074</v>
      </c>
      <c r="CP34" s="36">
        <f t="shared" si="68"/>
        <v>38230011.050974831</v>
      </c>
      <c r="CQ34" s="40">
        <f t="shared" si="69"/>
        <v>9.0618426257232123</v>
      </c>
      <c r="CR34" s="152"/>
      <c r="CS34" s="161" t="s">
        <v>31</v>
      </c>
      <c r="CT34" s="38">
        <f t="shared" si="70"/>
        <v>28833025.664976723</v>
      </c>
      <c r="CU34" s="36">
        <f t="shared" si="71"/>
        <v>38230011.050974831</v>
      </c>
      <c r="CV34" s="37">
        <f t="shared" si="72"/>
        <v>67063036.715951554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v>1083416.02</v>
      </c>
      <c r="E35" s="39">
        <v>9.6176266100897472</v>
      </c>
      <c r="F35" s="36">
        <v>764802.02</v>
      </c>
      <c r="G35" s="39">
        <v>27.420121181700846</v>
      </c>
      <c r="H35" s="36">
        <v>1848218.04</v>
      </c>
      <c r="I35" s="202">
        <v>13.150739214891029</v>
      </c>
      <c r="J35" s="38">
        <v>3042740.1100000003</v>
      </c>
      <c r="K35" s="39">
        <v>8.7023698608588713</v>
      </c>
      <c r="L35" s="36">
        <v>4204260.2300000004</v>
      </c>
      <c r="M35" s="39">
        <v>15.044928841605028</v>
      </c>
      <c r="N35" s="36">
        <v>7247000.3400000008</v>
      </c>
      <c r="O35" s="40">
        <v>11.519778251829623</v>
      </c>
      <c r="P35" s="116">
        <f t="shared" si="43"/>
        <v>4126156.1300000004</v>
      </c>
      <c r="Q35" s="117">
        <f t="shared" si="44"/>
        <v>4969062.25</v>
      </c>
      <c r="R35" s="118">
        <f t="shared" si="45"/>
        <v>9095218.3800000008</v>
      </c>
      <c r="S35" s="32"/>
      <c r="T35" s="35">
        <v>1582811.4023200166</v>
      </c>
      <c r="U35" s="39">
        <v>12.140544911715654</v>
      </c>
      <c r="V35" s="36">
        <v>1470947.9278390226</v>
      </c>
      <c r="W35" s="39">
        <v>25.550154206788534</v>
      </c>
      <c r="X35" s="36">
        <v>3053759.3301590392</v>
      </c>
      <c r="Y35" s="40">
        <v>16.248154141685276</v>
      </c>
      <c r="Z35" s="38">
        <v>6431024.8137517935</v>
      </c>
      <c r="AA35" s="39">
        <v>7.2602958000313773</v>
      </c>
      <c r="AB35" s="36">
        <v>5838298.8947454356</v>
      </c>
      <c r="AC35" s="39">
        <v>13.830472611109379</v>
      </c>
      <c r="AD35" s="36">
        <v>12269323.70849723</v>
      </c>
      <c r="AE35" s="40">
        <v>9.3808408575319842</v>
      </c>
      <c r="AF35" s="116">
        <f t="shared" si="46"/>
        <v>8013836.2160718106</v>
      </c>
      <c r="AG35" s="117">
        <f t="shared" si="47"/>
        <v>7309246.8225844577</v>
      </c>
      <c r="AH35" s="118">
        <f t="shared" si="48"/>
        <v>15323083.038656268</v>
      </c>
      <c r="AI35" s="32"/>
      <c r="AJ35" s="35">
        <v>457525.004346142</v>
      </c>
      <c r="AK35" s="39">
        <v>11.004281317703105</v>
      </c>
      <c r="AL35" s="36">
        <v>500711.77404526481</v>
      </c>
      <c r="AM35" s="39">
        <v>18.260157326328901</v>
      </c>
      <c r="AN35" s="36">
        <v>958236.77839140687</v>
      </c>
      <c r="AO35" s="40">
        <v>13.887892089501245</v>
      </c>
      <c r="AP35" s="38">
        <v>1237394.5585864484</v>
      </c>
      <c r="AQ35" s="39">
        <v>7.749165890659806</v>
      </c>
      <c r="AR35" s="36">
        <v>1243149.3991736353</v>
      </c>
      <c r="AS35" s="39">
        <v>9.1463190980858702</v>
      </c>
      <c r="AT35" s="36">
        <v>2480543.9577600835</v>
      </c>
      <c r="AU35" s="40">
        <v>8.3915844023832395</v>
      </c>
      <c r="AV35" s="116">
        <f t="shared" si="49"/>
        <v>1694919.5629325905</v>
      </c>
      <c r="AW35" s="117">
        <f t="shared" si="50"/>
        <v>1743861.1732189001</v>
      </c>
      <c r="AX35" s="118">
        <f t="shared" si="51"/>
        <v>3438780.7361514904</v>
      </c>
      <c r="AY35" s="32"/>
      <c r="AZ35" s="35">
        <v>2208708.5176894399</v>
      </c>
      <c r="BA35" s="39">
        <v>13.002297522668677</v>
      </c>
      <c r="BB35" s="36">
        <v>1235542.3592616718</v>
      </c>
      <c r="BC35" s="39">
        <v>20.23940868177004</v>
      </c>
      <c r="BD35" s="36">
        <v>3444250.8769511115</v>
      </c>
      <c r="BE35" s="40">
        <v>14.915536218429615</v>
      </c>
      <c r="BF35" s="38">
        <v>6523370.5446684286</v>
      </c>
      <c r="BG35" s="39">
        <v>6.5282326390877499</v>
      </c>
      <c r="BH35" s="36">
        <v>5354567.0919115376</v>
      </c>
      <c r="BI35" s="39">
        <v>11.538130898919468</v>
      </c>
      <c r="BJ35" s="36">
        <v>11877937.636579966</v>
      </c>
      <c r="BK35" s="40">
        <v>8.1170546080004904</v>
      </c>
      <c r="BL35" s="116">
        <f t="shared" si="52"/>
        <v>8732079.062357869</v>
      </c>
      <c r="BM35" s="117">
        <f t="shared" si="53"/>
        <v>6590109.4511732096</v>
      </c>
      <c r="BN35" s="118">
        <f t="shared" si="54"/>
        <v>15322188.513531078</v>
      </c>
      <c r="BO35" s="32"/>
      <c r="BP35" s="38">
        <v>766899.49918988859</v>
      </c>
      <c r="BQ35" s="39">
        <v>5.2702073943063894</v>
      </c>
      <c r="BR35" s="36">
        <v>657490.16420636908</v>
      </c>
      <c r="BS35" s="39">
        <v>26.005227394152953</v>
      </c>
      <c r="BT35" s="36">
        <v>1424389.6633962577</v>
      </c>
      <c r="BU35" s="40">
        <v>8.3395667620785705</v>
      </c>
      <c r="BV35" s="38">
        <v>2580418.4539529532</v>
      </c>
      <c r="BW35" s="39">
        <v>8.2525591703779675</v>
      </c>
      <c r="BX35" s="36">
        <v>2416667.0686726589</v>
      </c>
      <c r="BY35" s="39">
        <v>11.498411167283578</v>
      </c>
      <c r="BZ35" s="36">
        <v>4997085.5226256121</v>
      </c>
      <c r="CA35" s="40">
        <v>9.5573065622889946</v>
      </c>
      <c r="CB35" s="116">
        <f t="shared" si="55"/>
        <v>3347317.9531428418</v>
      </c>
      <c r="CC35" s="117">
        <f t="shared" si="56"/>
        <v>3074157.2328790277</v>
      </c>
      <c r="CD35" s="118">
        <f t="shared" si="57"/>
        <v>6421475.18602187</v>
      </c>
      <c r="CE35" s="32"/>
      <c r="CF35" s="38">
        <f t="shared" si="58"/>
        <v>6099360.4435454868</v>
      </c>
      <c r="CG35" s="39">
        <f t="shared" si="59"/>
        <v>10.165827207730677</v>
      </c>
      <c r="CH35" s="36">
        <f t="shared" si="60"/>
        <v>4629494.2453523278</v>
      </c>
      <c r="CI35" s="39">
        <f t="shared" si="61"/>
        <v>23.238873614186168</v>
      </c>
      <c r="CJ35" s="36">
        <f t="shared" si="62"/>
        <v>10728854.688897815</v>
      </c>
      <c r="CK35" s="40">
        <f t="shared" si="63"/>
        <v>13.424492853976245</v>
      </c>
      <c r="CL35" s="38">
        <f t="shared" si="64"/>
        <v>19814948.480959624</v>
      </c>
      <c r="CM35" s="39">
        <f t="shared" si="65"/>
        <v>7.3197781444089829</v>
      </c>
      <c r="CN35" s="36">
        <f t="shared" si="66"/>
        <v>19056942.684503268</v>
      </c>
      <c r="CO35" s="39">
        <f t="shared" si="67"/>
        <v>12.605900892865309</v>
      </c>
      <c r="CP35" s="36">
        <f t="shared" si="68"/>
        <v>38871891.165462896</v>
      </c>
      <c r="CQ35" s="40">
        <f t="shared" si="69"/>
        <v>9.2139905436067924</v>
      </c>
      <c r="CR35" s="152"/>
      <c r="CS35" s="161" t="s">
        <v>32</v>
      </c>
      <c r="CT35" s="38">
        <f t="shared" si="70"/>
        <v>10728854.688897815</v>
      </c>
      <c r="CU35" s="36">
        <f t="shared" si="71"/>
        <v>38871891.165462896</v>
      </c>
      <c r="CV35" s="37">
        <f t="shared" si="72"/>
        <v>49600745.854360715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v>1722579.7200000002</v>
      </c>
      <c r="E36" s="39">
        <v>15.291566902502465</v>
      </c>
      <c r="F36" s="36">
        <v>22713</v>
      </c>
      <c r="G36" s="39">
        <v>0.81431951814140258</v>
      </c>
      <c r="H36" s="36">
        <v>1745292.7200000002</v>
      </c>
      <c r="I36" s="202">
        <v>12.418388370653405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3"/>
        <v>1722579.7200000002</v>
      </c>
      <c r="Q36" s="117">
        <f t="shared" si="44"/>
        <v>22713</v>
      </c>
      <c r="R36" s="118">
        <f t="shared" si="45"/>
        <v>1745292.7200000002</v>
      </c>
      <c r="S36" s="32"/>
      <c r="T36" s="35">
        <v>164090.14643596252</v>
      </c>
      <c r="U36" s="39">
        <v>1.2586109687204698</v>
      </c>
      <c r="V36" s="36">
        <v>27691.402662838605</v>
      </c>
      <c r="W36" s="39">
        <v>0.48099568641917989</v>
      </c>
      <c r="X36" s="36">
        <v>191781.54909880113</v>
      </c>
      <c r="Y36" s="40">
        <v>1.0204131479890453</v>
      </c>
      <c r="Z36" s="38">
        <v>4862.5338875960606</v>
      </c>
      <c r="AA36" s="39">
        <v>5.4895503258100891E-3</v>
      </c>
      <c r="AB36" s="36">
        <v>0</v>
      </c>
      <c r="AC36" s="39">
        <v>0</v>
      </c>
      <c r="AD36" s="36">
        <v>4862.5338875960606</v>
      </c>
      <c r="AE36" s="40">
        <v>3.7177808367957659E-3</v>
      </c>
      <c r="AF36" s="116">
        <f t="shared" si="46"/>
        <v>168952.6803235586</v>
      </c>
      <c r="AG36" s="117">
        <f t="shared" si="47"/>
        <v>27691.402662838605</v>
      </c>
      <c r="AH36" s="118">
        <f t="shared" si="48"/>
        <v>196644.0829863972</v>
      </c>
      <c r="AI36" s="32"/>
      <c r="AJ36" s="35">
        <v>449295.54114103812</v>
      </c>
      <c r="AK36" s="39">
        <v>10.806348248816368</v>
      </c>
      <c r="AL36" s="36">
        <v>0</v>
      </c>
      <c r="AM36" s="39">
        <v>0</v>
      </c>
      <c r="AN36" s="36">
        <v>449295.54114103812</v>
      </c>
      <c r="AO36" s="40">
        <v>6.5117183272129351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9"/>
        <v>449295.54114103812</v>
      </c>
      <c r="AW36" s="117">
        <f t="shared" si="50"/>
        <v>0</v>
      </c>
      <c r="AX36" s="118">
        <f t="shared" si="51"/>
        <v>449295.54114103812</v>
      </c>
      <c r="AY36" s="32"/>
      <c r="AZ36" s="35">
        <v>986451.62598462251</v>
      </c>
      <c r="BA36" s="39">
        <v>5.8070756870127633</v>
      </c>
      <c r="BB36" s="36">
        <v>22031.202701254562</v>
      </c>
      <c r="BC36" s="39">
        <v>0.36089294056098942</v>
      </c>
      <c r="BD36" s="36">
        <v>1008482.828685877</v>
      </c>
      <c r="BE36" s="40">
        <v>4.3672957326046893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2"/>
        <v>986451.62598462251</v>
      </c>
      <c r="BM36" s="117">
        <f t="shared" si="53"/>
        <v>22031.202701254562</v>
      </c>
      <c r="BN36" s="118">
        <f t="shared" si="54"/>
        <v>1008482.828685877</v>
      </c>
      <c r="BO36" s="32"/>
      <c r="BP36" s="38">
        <v>5255276.2745802281</v>
      </c>
      <c r="BQ36" s="39">
        <v>36.114765899146676</v>
      </c>
      <c r="BR36" s="36">
        <v>49748.100803879555</v>
      </c>
      <c r="BS36" s="39">
        <v>1.9676502315342148</v>
      </c>
      <c r="BT36" s="36">
        <v>5305024.3753841072</v>
      </c>
      <c r="BU36" s="40">
        <v>31.060043532948711</v>
      </c>
      <c r="BV36" s="38">
        <v>-33.213379905956572</v>
      </c>
      <c r="BW36" s="39">
        <v>-1.062212923265455E-4</v>
      </c>
      <c r="BX36" s="36">
        <v>17427.254199144169</v>
      </c>
      <c r="BY36" s="39">
        <v>8.2918221088927116E-2</v>
      </c>
      <c r="BZ36" s="36">
        <v>17394.040819238213</v>
      </c>
      <c r="CA36" s="40">
        <v>3.3267427526251468E-2</v>
      </c>
      <c r="CB36" s="116">
        <f t="shared" si="55"/>
        <v>5255243.0612003226</v>
      </c>
      <c r="CC36" s="117">
        <f t="shared" si="56"/>
        <v>67175.355003023724</v>
      </c>
      <c r="CD36" s="118">
        <f t="shared" si="57"/>
        <v>5322418.4162033461</v>
      </c>
      <c r="CE36" s="32"/>
      <c r="CF36" s="38">
        <f t="shared" si="58"/>
        <v>8577693.3081418518</v>
      </c>
      <c r="CG36" s="39">
        <f t="shared" si="59"/>
        <v>14.296474002246347</v>
      </c>
      <c r="CH36" s="36">
        <f t="shared" si="60"/>
        <v>122183.70616797272</v>
      </c>
      <c r="CI36" s="39">
        <f t="shared" si="61"/>
        <v>0.61333086399252745</v>
      </c>
      <c r="CJ36" s="36">
        <f t="shared" si="62"/>
        <v>8699877.0143098254</v>
      </c>
      <c r="CK36" s="40">
        <f t="shared" si="63"/>
        <v>10.885731999887168</v>
      </c>
      <c r="CL36" s="38">
        <f t="shared" si="64"/>
        <v>4829.320507690104</v>
      </c>
      <c r="CM36" s="39">
        <f t="shared" si="65"/>
        <v>1.7839841843900754E-3</v>
      </c>
      <c r="CN36" s="36">
        <f t="shared" si="66"/>
        <v>17427.254199144169</v>
      </c>
      <c r="CO36" s="39">
        <f t="shared" si="67"/>
        <v>1.152788476652274E-2</v>
      </c>
      <c r="CP36" s="36">
        <f t="shared" si="68"/>
        <v>22256.574706834272</v>
      </c>
      <c r="CQ36" s="40">
        <f t="shared" si="69"/>
        <v>5.2755825027636528E-3</v>
      </c>
      <c r="CR36" s="152"/>
      <c r="CS36" s="161" t="s">
        <v>33</v>
      </c>
      <c r="CT36" s="38">
        <f t="shared" si="70"/>
        <v>8699877.0143098254</v>
      </c>
      <c r="CU36" s="36">
        <f t="shared" si="71"/>
        <v>22256.574706834272</v>
      </c>
      <c r="CV36" s="37">
        <f t="shared" si="72"/>
        <v>8722133.5890166592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v>333617.64</v>
      </c>
      <c r="E37" s="39">
        <v>2.9615677014443094</v>
      </c>
      <c r="F37" s="36">
        <v>1358.44</v>
      </c>
      <c r="G37" s="39">
        <v>4.8703570916391797E-2</v>
      </c>
      <c r="H37" s="36">
        <v>334976.08</v>
      </c>
      <c r="I37" s="202">
        <v>2.3834758540212464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3"/>
        <v>333617.64</v>
      </c>
      <c r="Q37" s="117">
        <f t="shared" si="44"/>
        <v>1358.44</v>
      </c>
      <c r="R37" s="118">
        <f t="shared" si="45"/>
        <v>334976.08</v>
      </c>
      <c r="S37" s="32"/>
      <c r="T37" s="35">
        <v>45672.89800195134</v>
      </c>
      <c r="U37" s="39">
        <v>0.35032213479644209</v>
      </c>
      <c r="V37" s="36">
        <v>-149.94200194330369</v>
      </c>
      <c r="W37" s="39">
        <v>-2.6044710347797274E-3</v>
      </c>
      <c r="X37" s="36">
        <v>45522.956000008038</v>
      </c>
      <c r="Y37" s="40">
        <v>0.24221424352873466</v>
      </c>
      <c r="Z37" s="38">
        <v>-15212.133819802837</v>
      </c>
      <c r="AA37" s="39">
        <v>-1.7173715617650926E-2</v>
      </c>
      <c r="AB37" s="36">
        <v>1.8038686410594806E-2</v>
      </c>
      <c r="AC37" s="39">
        <v>4.2732234652573496E-8</v>
      </c>
      <c r="AD37" s="36">
        <v>-15212.115781116427</v>
      </c>
      <c r="AE37" s="40">
        <v>-1.1630831546988542E-2</v>
      </c>
      <c r="AF37" s="116">
        <f t="shared" si="46"/>
        <v>30460.764182148501</v>
      </c>
      <c r="AG37" s="117">
        <f t="shared" si="47"/>
        <v>-149.9239632568931</v>
      </c>
      <c r="AH37" s="118">
        <f t="shared" si="48"/>
        <v>30310.840218891608</v>
      </c>
      <c r="AI37" s="32"/>
      <c r="AJ37" s="35">
        <v>260342.61121277354</v>
      </c>
      <c r="AK37" s="39">
        <v>6.2616978428644092</v>
      </c>
      <c r="AL37" s="36">
        <v>0</v>
      </c>
      <c r="AM37" s="39">
        <v>0</v>
      </c>
      <c r="AN37" s="36">
        <v>260342.61121277354</v>
      </c>
      <c r="AO37" s="40">
        <v>3.7731906897703347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9"/>
        <v>260342.61121277354</v>
      </c>
      <c r="AW37" s="117">
        <f t="shared" si="50"/>
        <v>0</v>
      </c>
      <c r="AX37" s="118">
        <f t="shared" si="51"/>
        <v>260342.61121277354</v>
      </c>
      <c r="AY37" s="32"/>
      <c r="AZ37" s="35">
        <v>424831.7272996254</v>
      </c>
      <c r="BA37" s="39">
        <v>2.5009133034889932</v>
      </c>
      <c r="BB37" s="36">
        <v>1695.6194114902532</v>
      </c>
      <c r="BC37" s="39">
        <v>2.7775926888011664E-2</v>
      </c>
      <c r="BD37" s="36">
        <v>426527.34671111568</v>
      </c>
      <c r="BE37" s="40">
        <v>1.8471024078396812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2"/>
        <v>424831.7272996254</v>
      </c>
      <c r="BM37" s="117">
        <f t="shared" si="53"/>
        <v>1695.6194114902532</v>
      </c>
      <c r="BN37" s="118">
        <f t="shared" si="54"/>
        <v>426527.34671111568</v>
      </c>
      <c r="BO37" s="32"/>
      <c r="BP37" s="38">
        <v>1009688.3914866275</v>
      </c>
      <c r="BQ37" s="39">
        <v>6.9386761008179683</v>
      </c>
      <c r="BR37" s="36">
        <v>5511.8737545755775</v>
      </c>
      <c r="BS37" s="39">
        <v>0.21800710970120546</v>
      </c>
      <c r="BT37" s="36">
        <v>1015200.2652412031</v>
      </c>
      <c r="BU37" s="40">
        <v>5.9438302638844673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5"/>
        <v>1009688.3914866275</v>
      </c>
      <c r="CC37" s="117">
        <f t="shared" si="56"/>
        <v>5511.8737545755775</v>
      </c>
      <c r="CD37" s="118">
        <f t="shared" si="57"/>
        <v>1015200.2652412031</v>
      </c>
      <c r="CE37" s="32"/>
      <c r="CF37" s="38">
        <f t="shared" si="58"/>
        <v>2074153.2680009778</v>
      </c>
      <c r="CG37" s="39">
        <f t="shared" si="59"/>
        <v>3.4569991263856341</v>
      </c>
      <c r="CH37" s="36">
        <f t="shared" si="60"/>
        <v>8415.9911641225262</v>
      </c>
      <c r="CI37" s="39">
        <f t="shared" si="61"/>
        <v>4.2246116883609262E-2</v>
      </c>
      <c r="CJ37" s="36">
        <f t="shared" si="62"/>
        <v>2082569.2591651003</v>
      </c>
      <c r="CK37" s="40">
        <f t="shared" si="63"/>
        <v>2.6058173913477232</v>
      </c>
      <c r="CL37" s="38">
        <f t="shared" si="64"/>
        <v>-15212.133819802837</v>
      </c>
      <c r="CM37" s="39">
        <f t="shared" si="65"/>
        <v>-5.619466776358985E-3</v>
      </c>
      <c r="CN37" s="36">
        <f t="shared" si="66"/>
        <v>1.8038686410594806E-2</v>
      </c>
      <c r="CO37" s="39">
        <f t="shared" si="67"/>
        <v>1.1932338617691632E-8</v>
      </c>
      <c r="CP37" s="36">
        <f t="shared" si="68"/>
        <v>-15212.115781116427</v>
      </c>
      <c r="CQ37" s="40">
        <f t="shared" si="69"/>
        <v>-3.605800663487973E-3</v>
      </c>
      <c r="CR37" s="152"/>
      <c r="CS37" s="161" t="s">
        <v>34</v>
      </c>
      <c r="CT37" s="38">
        <f t="shared" si="70"/>
        <v>2082569.2591651003</v>
      </c>
      <c r="CU37" s="36">
        <f t="shared" si="71"/>
        <v>-15212.115781116427</v>
      </c>
      <c r="CV37" s="37">
        <f t="shared" si="72"/>
        <v>2067357.1433839838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v>1985604.31</v>
      </c>
      <c r="E38" s="39">
        <v>17.626470807552664</v>
      </c>
      <c r="F38" s="36">
        <v>44593.15</v>
      </c>
      <c r="G38" s="39">
        <v>1.5987792198479851</v>
      </c>
      <c r="H38" s="36">
        <v>2030197.46</v>
      </c>
      <c r="I38" s="202">
        <v>14.445588547114365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3"/>
        <v>1985604.31</v>
      </c>
      <c r="Q38" s="117">
        <f t="shared" si="44"/>
        <v>44593.15</v>
      </c>
      <c r="R38" s="118">
        <f t="shared" si="45"/>
        <v>2030197.46</v>
      </c>
      <c r="S38" s="32"/>
      <c r="T38" s="35">
        <v>70129.505299644545</v>
      </c>
      <c r="U38" s="39">
        <v>0.53791020678697088</v>
      </c>
      <c r="V38" s="36">
        <v>11572.220856068292</v>
      </c>
      <c r="W38" s="39">
        <v>0.201007813935285</v>
      </c>
      <c r="X38" s="36">
        <v>81701.726155712837</v>
      </c>
      <c r="Y38" s="40">
        <v>0.43471082580389386</v>
      </c>
      <c r="Z38" s="38">
        <v>0.70986074796019238</v>
      </c>
      <c r="AA38" s="39">
        <v>8.0139622475128406E-7</v>
      </c>
      <c r="AB38" s="36">
        <v>0</v>
      </c>
      <c r="AC38" s="39">
        <v>0</v>
      </c>
      <c r="AD38" s="36">
        <v>0.70986074796019238</v>
      </c>
      <c r="AE38" s="40">
        <v>5.427430937380333E-7</v>
      </c>
      <c r="AF38" s="116">
        <f t="shared" si="46"/>
        <v>70130.215160392501</v>
      </c>
      <c r="AG38" s="117">
        <f t="shared" si="47"/>
        <v>11572.220856068292</v>
      </c>
      <c r="AH38" s="118">
        <f t="shared" si="48"/>
        <v>81702.436016460793</v>
      </c>
      <c r="AI38" s="32"/>
      <c r="AJ38" s="35">
        <v>480624.55136774626</v>
      </c>
      <c r="AK38" s="39">
        <v>11.559866064596923</v>
      </c>
      <c r="AL38" s="36">
        <v>0</v>
      </c>
      <c r="AM38" s="39">
        <v>0</v>
      </c>
      <c r="AN38" s="36">
        <v>480624.55136774626</v>
      </c>
      <c r="AO38" s="40">
        <v>6.9657751147532716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9"/>
        <v>480624.55136774626</v>
      </c>
      <c r="AW38" s="117">
        <f t="shared" si="50"/>
        <v>0</v>
      </c>
      <c r="AX38" s="118">
        <f t="shared" si="51"/>
        <v>480624.55136774626</v>
      </c>
      <c r="AY38" s="32"/>
      <c r="AZ38" s="35">
        <v>711923.36731360434</v>
      </c>
      <c r="BA38" s="39">
        <v>4.190973757295561</v>
      </c>
      <c r="BB38" s="36">
        <v>29475.920964287612</v>
      </c>
      <c r="BC38" s="39">
        <v>0.48284480592334217</v>
      </c>
      <c r="BD38" s="36">
        <v>741399.28827789193</v>
      </c>
      <c r="BE38" s="40">
        <v>3.2106743473970818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2"/>
        <v>711923.36731360434</v>
      </c>
      <c r="BM38" s="117">
        <f t="shared" si="53"/>
        <v>29475.920964287612</v>
      </c>
      <c r="BN38" s="118">
        <f t="shared" si="54"/>
        <v>741399.28827789193</v>
      </c>
      <c r="BO38" s="32"/>
      <c r="BP38" s="38">
        <v>6999068.7268494954</v>
      </c>
      <c r="BQ38" s="39">
        <v>48.098275975490637</v>
      </c>
      <c r="BR38" s="36">
        <v>77075.094565529318</v>
      </c>
      <c r="BS38" s="39">
        <v>3.0484948212446827</v>
      </c>
      <c r="BT38" s="36">
        <v>7076143.8214150248</v>
      </c>
      <c r="BU38" s="40">
        <v>41.429656036715819</v>
      </c>
      <c r="BV38" s="38">
        <v>58.851995693990943</v>
      </c>
      <c r="BW38" s="39">
        <v>1.882173707196502E-4</v>
      </c>
      <c r="BX38" s="36">
        <v>26820.558375606517</v>
      </c>
      <c r="BY38" s="39">
        <v>0.12761120964346931</v>
      </c>
      <c r="BZ38" s="36">
        <v>26879.41037130051</v>
      </c>
      <c r="CA38" s="40">
        <v>5.1408919052702014E-2</v>
      </c>
      <c r="CB38" s="116">
        <f t="shared" si="55"/>
        <v>6999127.5788451899</v>
      </c>
      <c r="CC38" s="117">
        <f t="shared" si="56"/>
        <v>103895.65294113584</v>
      </c>
      <c r="CD38" s="118">
        <f t="shared" si="57"/>
        <v>7103023.2317863256</v>
      </c>
      <c r="CE38" s="32"/>
      <c r="CF38" s="38">
        <f t="shared" si="58"/>
        <v>10247350.460830491</v>
      </c>
      <c r="CG38" s="39">
        <f t="shared" si="59"/>
        <v>17.079297917554726</v>
      </c>
      <c r="CH38" s="36">
        <f t="shared" si="60"/>
        <v>162716.38638588524</v>
      </c>
      <c r="CI38" s="39">
        <f t="shared" si="61"/>
        <v>0.81679452177197609</v>
      </c>
      <c r="CJ38" s="36">
        <f t="shared" si="62"/>
        <v>10410066.847216377</v>
      </c>
      <c r="CK38" s="40">
        <f t="shared" si="63"/>
        <v>13.025609168188661</v>
      </c>
      <c r="CL38" s="38">
        <f t="shared" si="64"/>
        <v>59.561856441951136</v>
      </c>
      <c r="CM38" s="39">
        <f t="shared" si="65"/>
        <v>2.2002559100426445E-5</v>
      </c>
      <c r="CN38" s="36">
        <f t="shared" si="66"/>
        <v>26820.558375606517</v>
      </c>
      <c r="CO38" s="39">
        <f t="shared" si="67"/>
        <v>1.7741424024386578E-2</v>
      </c>
      <c r="CP38" s="36">
        <f t="shared" si="68"/>
        <v>26880.12023204847</v>
      </c>
      <c r="CQ38" s="40">
        <f t="shared" si="69"/>
        <v>6.371523643520647E-3</v>
      </c>
      <c r="CR38" s="152"/>
      <c r="CS38" s="161" t="s">
        <v>35</v>
      </c>
      <c r="CT38" s="38">
        <f t="shared" si="70"/>
        <v>10410066.847216377</v>
      </c>
      <c r="CU38" s="36">
        <f t="shared" si="71"/>
        <v>26880.12023204847</v>
      </c>
      <c r="CV38" s="37">
        <f t="shared" si="72"/>
        <v>10436946.967448426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v>1472700.69</v>
      </c>
      <c r="E39" s="39">
        <v>13.073357863807047</v>
      </c>
      <c r="F39" s="36">
        <v>34997.550000000003</v>
      </c>
      <c r="G39" s="39">
        <v>1.2547522587121755</v>
      </c>
      <c r="H39" s="36">
        <v>1507698.24</v>
      </c>
      <c r="I39" s="202">
        <v>10.727817789826457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3"/>
        <v>1472700.69</v>
      </c>
      <c r="Q39" s="117">
        <f t="shared" si="44"/>
        <v>34997.550000000003</v>
      </c>
      <c r="R39" s="118">
        <f t="shared" si="45"/>
        <v>1507698.24</v>
      </c>
      <c r="S39" s="32"/>
      <c r="T39" s="35">
        <v>138375.99049988831</v>
      </c>
      <c r="U39" s="39">
        <v>1.0613771956056293</v>
      </c>
      <c r="V39" s="36">
        <v>15333.057667469988</v>
      </c>
      <c r="W39" s="39">
        <v>0.26633300910996832</v>
      </c>
      <c r="X39" s="36">
        <v>153709.0481673583</v>
      </c>
      <c r="Y39" s="40">
        <v>0.81784058191150766</v>
      </c>
      <c r="Z39" s="38">
        <v>348.06235446831965</v>
      </c>
      <c r="AA39" s="39">
        <v>3.9294447206791714E-4</v>
      </c>
      <c r="AB39" s="36">
        <v>2.5729160867773437E-3</v>
      </c>
      <c r="AC39" s="39">
        <v>6.0950366040497748E-9</v>
      </c>
      <c r="AD39" s="36">
        <v>348.06492738440642</v>
      </c>
      <c r="AE39" s="40">
        <v>2.6612238534551335E-4</v>
      </c>
      <c r="AF39" s="116">
        <f t="shared" si="46"/>
        <v>138724.05285435665</v>
      </c>
      <c r="AG39" s="117">
        <f t="shared" si="47"/>
        <v>15333.060240386074</v>
      </c>
      <c r="AH39" s="118">
        <f t="shared" si="48"/>
        <v>154057.11309474273</v>
      </c>
      <c r="AI39" s="32"/>
      <c r="AJ39" s="35">
        <v>243466.36785898337</v>
      </c>
      <c r="AK39" s="39">
        <v>5.8557944983761061</v>
      </c>
      <c r="AL39" s="36">
        <v>0</v>
      </c>
      <c r="AM39" s="39">
        <v>0</v>
      </c>
      <c r="AN39" s="36">
        <v>243466.36785898337</v>
      </c>
      <c r="AO39" s="40">
        <v>3.5286003631841991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9"/>
        <v>243466.36785898337</v>
      </c>
      <c r="AW39" s="117">
        <f t="shared" si="50"/>
        <v>0</v>
      </c>
      <c r="AX39" s="118">
        <f t="shared" si="51"/>
        <v>243466.36785898337</v>
      </c>
      <c r="AY39" s="32"/>
      <c r="AZ39" s="35">
        <v>96094.250282225097</v>
      </c>
      <c r="BA39" s="39">
        <v>0.56569077466787776</v>
      </c>
      <c r="BB39" s="36">
        <v>695.7700474691585</v>
      </c>
      <c r="BC39" s="39">
        <v>1.1397403119127266E-2</v>
      </c>
      <c r="BD39" s="36">
        <v>96790.020329694249</v>
      </c>
      <c r="BE39" s="40">
        <v>0.41915502249593684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2"/>
        <v>96094.250282225097</v>
      </c>
      <c r="BM39" s="117">
        <f t="shared" si="53"/>
        <v>695.7700474691585</v>
      </c>
      <c r="BN39" s="118">
        <f t="shared" si="54"/>
        <v>96790.020329694249</v>
      </c>
      <c r="BO39" s="32"/>
      <c r="BP39" s="38">
        <v>2402388.01884731</v>
      </c>
      <c r="BQ39" s="39">
        <v>16.509442390165411</v>
      </c>
      <c r="BR39" s="36">
        <v>34109.612841327747</v>
      </c>
      <c r="BS39" s="39">
        <v>1.3491125594797986</v>
      </c>
      <c r="BT39" s="36">
        <v>2436497.6316886377</v>
      </c>
      <c r="BU39" s="40">
        <v>14.26529213688978</v>
      </c>
      <c r="BV39" s="38">
        <v>326.82663698801571</v>
      </c>
      <c r="BW39" s="39">
        <v>1.0452398354489582E-3</v>
      </c>
      <c r="BX39" s="36">
        <v>44490.089799538473</v>
      </c>
      <c r="BY39" s="39">
        <v>0.21168217667046577</v>
      </c>
      <c r="BZ39" s="36">
        <v>44816.916436526488</v>
      </c>
      <c r="CA39" s="40">
        <v>8.5715765243760678E-2</v>
      </c>
      <c r="CB39" s="116">
        <f t="shared" si="55"/>
        <v>2402714.8454842982</v>
      </c>
      <c r="CC39" s="117">
        <f t="shared" si="56"/>
        <v>78599.70264086622</v>
      </c>
      <c r="CD39" s="118">
        <f t="shared" si="57"/>
        <v>2481314.5481251646</v>
      </c>
      <c r="CE39" s="32"/>
      <c r="CF39" s="38">
        <f t="shared" si="58"/>
        <v>4353025.3174884068</v>
      </c>
      <c r="CG39" s="39">
        <f t="shared" si="59"/>
        <v>7.2552038230980314</v>
      </c>
      <c r="CH39" s="36">
        <f t="shared" si="60"/>
        <v>85135.990556266886</v>
      </c>
      <c r="CI39" s="39">
        <f t="shared" si="61"/>
        <v>0.42736083461856905</v>
      </c>
      <c r="CJ39" s="36">
        <f t="shared" si="62"/>
        <v>4438161.3080446739</v>
      </c>
      <c r="CK39" s="40">
        <f t="shared" si="63"/>
        <v>5.5532548899457881</v>
      </c>
      <c r="CL39" s="38">
        <f t="shared" si="64"/>
        <v>674.88899145633536</v>
      </c>
      <c r="CM39" s="39">
        <f t="shared" si="65"/>
        <v>2.4930863152691183E-4</v>
      </c>
      <c r="CN39" s="36">
        <f t="shared" si="66"/>
        <v>44490.092372454557</v>
      </c>
      <c r="CO39" s="39">
        <f t="shared" si="67"/>
        <v>2.9429573486498817E-2</v>
      </c>
      <c r="CP39" s="36">
        <f t="shared" si="68"/>
        <v>45164.981363910891</v>
      </c>
      <c r="CQ39" s="40">
        <f t="shared" si="69"/>
        <v>1.0705671854704996E-2</v>
      </c>
      <c r="CR39" s="152"/>
      <c r="CS39" s="161" t="s">
        <v>36</v>
      </c>
      <c r="CT39" s="38">
        <f t="shared" si="70"/>
        <v>4438161.3080446739</v>
      </c>
      <c r="CU39" s="36">
        <f t="shared" si="71"/>
        <v>45164.981363910891</v>
      </c>
      <c r="CV39" s="37">
        <f t="shared" si="72"/>
        <v>4483326.2894085851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v>1092337.4424999999</v>
      </c>
      <c r="E40" s="39">
        <v>9.696823251870855</v>
      </c>
      <c r="F40" s="36">
        <v>26116.880000000001</v>
      </c>
      <c r="G40" s="39">
        <v>0.9363573784597734</v>
      </c>
      <c r="H40" s="36">
        <v>1118454.3224999998</v>
      </c>
      <c r="I40" s="202">
        <v>7.9582066621128336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3"/>
        <v>1092337.4424999999</v>
      </c>
      <c r="Q40" s="117">
        <f t="shared" si="44"/>
        <v>26116.880000000001</v>
      </c>
      <c r="R40" s="118">
        <f t="shared" si="45"/>
        <v>1118454.3224999998</v>
      </c>
      <c r="S40" s="32"/>
      <c r="T40" s="35">
        <v>91147.022009899607</v>
      </c>
      <c r="U40" s="39">
        <v>0.69911962515455239</v>
      </c>
      <c r="V40" s="36">
        <v>9894.3211547714818</v>
      </c>
      <c r="W40" s="39">
        <v>0.17186293715189038</v>
      </c>
      <c r="X40" s="36">
        <v>101041.3431646711</v>
      </c>
      <c r="Y40" s="40">
        <v>0.53761123288553081</v>
      </c>
      <c r="Z40" s="38">
        <v>1618.8454020224658</v>
      </c>
      <c r="AA40" s="39">
        <v>1.8275930840868679E-3</v>
      </c>
      <c r="AB40" s="36">
        <v>-4.9790167349613057E-2</v>
      </c>
      <c r="AC40" s="39">
        <v>-1.1794900505199322E-7</v>
      </c>
      <c r="AD40" s="36">
        <v>1618.7956118551162</v>
      </c>
      <c r="AE40" s="40">
        <v>1.237693647708308E-3</v>
      </c>
      <c r="AF40" s="116">
        <f t="shared" si="46"/>
        <v>92765.867411922067</v>
      </c>
      <c r="AG40" s="117">
        <f t="shared" si="47"/>
        <v>9894.271364604132</v>
      </c>
      <c r="AH40" s="118">
        <f t="shared" si="48"/>
        <v>102660.1387765262</v>
      </c>
      <c r="AI40" s="32"/>
      <c r="AJ40" s="35">
        <v>266724.59414623829</v>
      </c>
      <c r="AK40" s="39">
        <v>6.4151957607869328</v>
      </c>
      <c r="AL40" s="36">
        <v>0</v>
      </c>
      <c r="AM40" s="39">
        <v>0</v>
      </c>
      <c r="AN40" s="36">
        <v>266724.59414623829</v>
      </c>
      <c r="AO40" s="40">
        <v>3.8656858770723543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9"/>
        <v>266724.59414623829</v>
      </c>
      <c r="AW40" s="117">
        <f t="shared" si="50"/>
        <v>0</v>
      </c>
      <c r="AX40" s="118">
        <f t="shared" si="51"/>
        <v>266724.59414623829</v>
      </c>
      <c r="AY40" s="32"/>
      <c r="AZ40" s="35">
        <v>368615.69943657052</v>
      </c>
      <c r="BA40" s="39">
        <v>2.1699789525033251</v>
      </c>
      <c r="BB40" s="36">
        <v>2826.4472526288114</v>
      </c>
      <c r="BC40" s="39">
        <v>4.6300007955700724E-2</v>
      </c>
      <c r="BD40" s="36">
        <v>371442.14668919932</v>
      </c>
      <c r="BE40" s="40">
        <v>1.6085526257884839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2"/>
        <v>368615.69943657052</v>
      </c>
      <c r="BM40" s="117">
        <f t="shared" si="53"/>
        <v>2826.4472526288114</v>
      </c>
      <c r="BN40" s="118">
        <f t="shared" si="54"/>
        <v>371442.14668919932</v>
      </c>
      <c r="BO40" s="32"/>
      <c r="BP40" s="38">
        <v>3248608.3083384754</v>
      </c>
      <c r="BQ40" s="39">
        <v>22.324749912988782</v>
      </c>
      <c r="BR40" s="36">
        <v>37145.054738767118</v>
      </c>
      <c r="BS40" s="39">
        <v>1.4691711718849472</v>
      </c>
      <c r="BT40" s="36">
        <v>3285753.3630772424</v>
      </c>
      <c r="BU40" s="40">
        <v>19.237544500127299</v>
      </c>
      <c r="BV40" s="38">
        <v>24.4087345124791</v>
      </c>
      <c r="BW40" s="39">
        <v>7.8062736502950613E-5</v>
      </c>
      <c r="BX40" s="36">
        <v>4962.6584833474362</v>
      </c>
      <c r="BY40" s="39">
        <v>2.361214271673678E-2</v>
      </c>
      <c r="BZ40" s="36">
        <v>4987.0672178599152</v>
      </c>
      <c r="CA40" s="40">
        <v>9.5381457915864158E-3</v>
      </c>
      <c r="CB40" s="116">
        <f t="shared" si="55"/>
        <v>3248632.7170729879</v>
      </c>
      <c r="CC40" s="117">
        <f t="shared" si="56"/>
        <v>42107.713222114551</v>
      </c>
      <c r="CD40" s="118">
        <f t="shared" si="57"/>
        <v>3290740.4302951023</v>
      </c>
      <c r="CE40" s="32"/>
      <c r="CF40" s="38">
        <f t="shared" si="58"/>
        <v>5067433.0664311834</v>
      </c>
      <c r="CG40" s="39">
        <f t="shared" si="59"/>
        <v>8.4459099305394325</v>
      </c>
      <c r="CH40" s="36">
        <f t="shared" si="60"/>
        <v>75982.703146167405</v>
      </c>
      <c r="CI40" s="39">
        <f t="shared" si="61"/>
        <v>0.38141367970177215</v>
      </c>
      <c r="CJ40" s="36">
        <f t="shared" si="62"/>
        <v>5143415.7695773505</v>
      </c>
      <c r="CK40" s="40">
        <f t="shared" si="63"/>
        <v>6.4357054173890775</v>
      </c>
      <c r="CL40" s="38">
        <f t="shared" si="64"/>
        <v>1643.2541365349448</v>
      </c>
      <c r="CM40" s="39">
        <f t="shared" si="65"/>
        <v>6.0702937107690242E-4</v>
      </c>
      <c r="CN40" s="36">
        <f t="shared" si="66"/>
        <v>4962.6086931800864</v>
      </c>
      <c r="CO40" s="39">
        <f t="shared" si="67"/>
        <v>3.2826962011682525E-3</v>
      </c>
      <c r="CP40" s="36">
        <f t="shared" si="68"/>
        <v>6605.8628297150317</v>
      </c>
      <c r="CQ40" s="40">
        <f t="shared" si="69"/>
        <v>1.5658193059419957E-3</v>
      </c>
      <c r="CR40" s="152"/>
      <c r="CS40" s="161" t="s">
        <v>37</v>
      </c>
      <c r="CT40" s="38">
        <f t="shared" si="70"/>
        <v>5143415.7695773505</v>
      </c>
      <c r="CU40" s="36">
        <f t="shared" si="71"/>
        <v>6605.8628297150317</v>
      </c>
      <c r="CV40" s="37">
        <f t="shared" si="72"/>
        <v>5150021.6324070655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v>59302234.969999999</v>
      </c>
      <c r="E41" s="39">
        <v>526.43374526183095</v>
      </c>
      <c r="F41" s="36">
        <v>6711302.0499999989</v>
      </c>
      <c r="G41" s="39">
        <v>240.61745482575645</v>
      </c>
      <c r="H41" s="36">
        <v>66013537.019999996</v>
      </c>
      <c r="I41" s="202">
        <v>469.71017012828992</v>
      </c>
      <c r="J41" s="38">
        <v>22985.74</v>
      </c>
      <c r="K41" s="39">
        <v>6.5740222225400047E-2</v>
      </c>
      <c r="L41" s="36">
        <v>44269.229999999996</v>
      </c>
      <c r="M41" s="39">
        <v>0.15841726695938763</v>
      </c>
      <c r="N41" s="36">
        <v>67254.97</v>
      </c>
      <c r="O41" s="40">
        <v>0.10690800391675621</v>
      </c>
      <c r="P41" s="116">
        <f t="shared" si="43"/>
        <v>59325220.710000001</v>
      </c>
      <c r="Q41" s="117">
        <f t="shared" si="44"/>
        <v>6755571.2799999993</v>
      </c>
      <c r="R41" s="118">
        <f t="shared" si="45"/>
        <v>66080791.990000002</v>
      </c>
      <c r="S41" s="32"/>
      <c r="T41" s="35">
        <v>65563598.02312541</v>
      </c>
      <c r="U41" s="39">
        <v>502.8885975971084</v>
      </c>
      <c r="V41" s="36">
        <v>7339013.8482579254</v>
      </c>
      <c r="W41" s="39">
        <v>127.47761630435333</v>
      </c>
      <c r="X41" s="36">
        <v>72902611.871383339</v>
      </c>
      <c r="Y41" s="40">
        <v>387.89332981129235</v>
      </c>
      <c r="Z41" s="38">
        <v>1158725.6717901113</v>
      </c>
      <c r="AA41" s="39">
        <v>1.3081416060309685</v>
      </c>
      <c r="AB41" s="36">
        <v>876102.54801460262</v>
      </c>
      <c r="AC41" s="39">
        <v>2.0754182876358933</v>
      </c>
      <c r="AD41" s="36">
        <v>2034828.219804714</v>
      </c>
      <c r="AE41" s="40">
        <v>1.555782548078285</v>
      </c>
      <c r="AF41" s="116">
        <f t="shared" si="46"/>
        <v>66722323.694915518</v>
      </c>
      <c r="AG41" s="117">
        <f t="shared" si="47"/>
        <v>8215116.396272528</v>
      </c>
      <c r="AH41" s="118">
        <f t="shared" si="48"/>
        <v>74937440.091188043</v>
      </c>
      <c r="AI41" s="32"/>
      <c r="AJ41" s="35">
        <v>48170391.689497977</v>
      </c>
      <c r="AK41" s="39">
        <v>1158.5826704547701</v>
      </c>
      <c r="AL41" s="36">
        <v>5756405.8753313273</v>
      </c>
      <c r="AM41" s="39">
        <v>209.92691277966986</v>
      </c>
      <c r="AN41" s="36">
        <v>53926797.564829305</v>
      </c>
      <c r="AO41" s="40">
        <v>781.57044501042503</v>
      </c>
      <c r="AP41" s="38">
        <v>0</v>
      </c>
      <c r="AQ41" s="39">
        <v>0</v>
      </c>
      <c r="AR41" s="36">
        <v>11512.770825485168</v>
      </c>
      <c r="AS41" s="39">
        <v>8.4703798065636396E-2</v>
      </c>
      <c r="AT41" s="36">
        <v>11512.770825485168</v>
      </c>
      <c r="AU41" s="40">
        <v>3.8947259041759844E-2</v>
      </c>
      <c r="AV41" s="116">
        <f t="shared" si="49"/>
        <v>48170391.689497977</v>
      </c>
      <c r="AW41" s="117">
        <f t="shared" si="50"/>
        <v>5767918.6461568121</v>
      </c>
      <c r="AX41" s="118">
        <f t="shared" si="51"/>
        <v>53938310.335654788</v>
      </c>
      <c r="AY41" s="32"/>
      <c r="AZ41" s="35">
        <v>89496687.309936687</v>
      </c>
      <c r="BA41" s="39">
        <v>526.85202523435112</v>
      </c>
      <c r="BB41" s="36">
        <v>9434172.5141363777</v>
      </c>
      <c r="BC41" s="39">
        <v>154.54109821214882</v>
      </c>
      <c r="BD41" s="36">
        <v>98930859.824073061</v>
      </c>
      <c r="BE41" s="40">
        <v>428.42605708576269</v>
      </c>
      <c r="BF41" s="38">
        <v>23375.256646960548</v>
      </c>
      <c r="BG41" s="39">
        <v>2.3392679036830198E-2</v>
      </c>
      <c r="BH41" s="36">
        <v>1029.9320973988204</v>
      </c>
      <c r="BI41" s="39">
        <v>2.2193187895128141E-3</v>
      </c>
      <c r="BJ41" s="36">
        <v>24405.18874435937</v>
      </c>
      <c r="BK41" s="40">
        <v>1.6677832113417519E-2</v>
      </c>
      <c r="BL41" s="116">
        <f t="shared" si="52"/>
        <v>89520062.566583648</v>
      </c>
      <c r="BM41" s="117">
        <f t="shared" si="53"/>
        <v>9435202.4462337773</v>
      </c>
      <c r="BN41" s="118">
        <f t="shared" si="54"/>
        <v>98955265.012817428</v>
      </c>
      <c r="BO41" s="32"/>
      <c r="BP41" s="38">
        <v>95396837.578915596</v>
      </c>
      <c r="BQ41" s="39">
        <v>655.57627737785253</v>
      </c>
      <c r="BR41" s="36">
        <v>7510052.4506732486</v>
      </c>
      <c r="BS41" s="39">
        <v>297.03960964574014</v>
      </c>
      <c r="BT41" s="36">
        <v>102906890.02958885</v>
      </c>
      <c r="BU41" s="40">
        <v>602.5028836795816</v>
      </c>
      <c r="BV41" s="38">
        <v>34769.64825753984</v>
      </c>
      <c r="BW41" s="39">
        <v>0.11119846827130475</v>
      </c>
      <c r="BX41" s="36">
        <v>16234.83603643415</v>
      </c>
      <c r="BY41" s="39">
        <v>7.7244740245863669E-2</v>
      </c>
      <c r="BZ41" s="36">
        <v>51004.48429397399</v>
      </c>
      <c r="CA41" s="40">
        <v>9.7549959920004578E-2</v>
      </c>
      <c r="CB41" s="116">
        <f t="shared" si="55"/>
        <v>95431607.227173135</v>
      </c>
      <c r="CC41" s="117">
        <f t="shared" si="56"/>
        <v>7526287.286709683</v>
      </c>
      <c r="CD41" s="118">
        <f t="shared" si="57"/>
        <v>102957894.51388282</v>
      </c>
      <c r="CE41" s="32"/>
      <c r="CF41" s="38">
        <f t="shared" si="58"/>
        <v>357929749.57147568</v>
      </c>
      <c r="CG41" s="39">
        <f t="shared" si="59"/>
        <v>596.56287250583102</v>
      </c>
      <c r="CH41" s="36">
        <f t="shared" si="60"/>
        <v>36750946.73839888</v>
      </c>
      <c r="CI41" s="39">
        <f t="shared" si="61"/>
        <v>184.48032575323816</v>
      </c>
      <c r="CJ41" s="36">
        <f t="shared" si="62"/>
        <v>394680696.30987453</v>
      </c>
      <c r="CK41" s="40">
        <f t="shared" si="63"/>
        <v>493.8447151024456</v>
      </c>
      <c r="CL41" s="38">
        <f t="shared" si="64"/>
        <v>1239856.3166946117</v>
      </c>
      <c r="CM41" s="39">
        <f t="shared" si="65"/>
        <v>0.45801144413114936</v>
      </c>
      <c r="CN41" s="36">
        <f t="shared" si="66"/>
        <v>949149.31697392068</v>
      </c>
      <c r="CO41" s="39">
        <f t="shared" si="67"/>
        <v>0.62784899028077845</v>
      </c>
      <c r="CP41" s="36">
        <f t="shared" si="68"/>
        <v>2189005.6336685326</v>
      </c>
      <c r="CQ41" s="40">
        <f t="shared" si="69"/>
        <v>0.51887048980123041</v>
      </c>
      <c r="CR41" s="152"/>
      <c r="CS41" s="161" t="s">
        <v>38</v>
      </c>
      <c r="CT41" s="38">
        <f t="shared" si="70"/>
        <v>394680696.30987453</v>
      </c>
      <c r="CU41" s="36">
        <f t="shared" si="71"/>
        <v>2189005.6336685326</v>
      </c>
      <c r="CV41" s="37">
        <f t="shared" si="72"/>
        <v>396869701.94354308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v>2302397.86</v>
      </c>
      <c r="E42" s="39">
        <v>20.438688847659542</v>
      </c>
      <c r="F42" s="36">
        <v>434240.14999999997</v>
      </c>
      <c r="G42" s="39">
        <v>15.568627204933312</v>
      </c>
      <c r="H42" s="36">
        <v>2736638.01</v>
      </c>
      <c r="I42" s="202">
        <v>19.472168335218903</v>
      </c>
      <c r="J42" s="38">
        <v>568564.32999999996</v>
      </c>
      <c r="K42" s="39">
        <v>1.6261188634186101</v>
      </c>
      <c r="L42" s="36">
        <v>228425.52000000002</v>
      </c>
      <c r="M42" s="39">
        <v>0.81741983274109231</v>
      </c>
      <c r="N42" s="36">
        <v>796989.85</v>
      </c>
      <c r="O42" s="40">
        <v>1.2668891831401448</v>
      </c>
      <c r="P42" s="116">
        <f t="shared" si="43"/>
        <v>2870962.19</v>
      </c>
      <c r="Q42" s="117">
        <f t="shared" si="44"/>
        <v>662665.66999999993</v>
      </c>
      <c r="R42" s="118">
        <f t="shared" si="45"/>
        <v>3533627.86</v>
      </c>
      <c r="S42" s="32"/>
      <c r="T42" s="35">
        <v>1924023.1246990971</v>
      </c>
      <c r="U42" s="39">
        <v>14.757721054037592</v>
      </c>
      <c r="V42" s="36">
        <v>278348.55082300608</v>
      </c>
      <c r="W42" s="39">
        <v>4.8348743433847963</v>
      </c>
      <c r="X42" s="36">
        <v>2202371.675522103</v>
      </c>
      <c r="Y42" s="40">
        <v>11.718171143271185</v>
      </c>
      <c r="Z42" s="38">
        <v>672139.48572918726</v>
      </c>
      <c r="AA42" s="39">
        <v>0.75881086243670803</v>
      </c>
      <c r="AB42" s="36">
        <v>141467.61064616614</v>
      </c>
      <c r="AC42" s="39">
        <v>0.33512568466849579</v>
      </c>
      <c r="AD42" s="36">
        <v>813607.0963753534</v>
      </c>
      <c r="AE42" s="40">
        <v>0.62206514988026984</v>
      </c>
      <c r="AF42" s="116">
        <f t="shared" si="46"/>
        <v>2596162.6104282844</v>
      </c>
      <c r="AG42" s="117">
        <f t="shared" si="47"/>
        <v>419816.16146917222</v>
      </c>
      <c r="AH42" s="118">
        <f t="shared" si="48"/>
        <v>3015978.7718974566</v>
      </c>
      <c r="AI42" s="32"/>
      <c r="AJ42" s="35">
        <v>385961.45121097757</v>
      </c>
      <c r="AK42" s="39">
        <v>9.2830519568746563</v>
      </c>
      <c r="AL42" s="36">
        <v>42490.706008143345</v>
      </c>
      <c r="AM42" s="39">
        <v>1.5495680685658197</v>
      </c>
      <c r="AN42" s="36">
        <v>428452.15721912088</v>
      </c>
      <c r="AO42" s="40">
        <v>6.2096315432203957</v>
      </c>
      <c r="AP42" s="38">
        <v>139017.45498901742</v>
      </c>
      <c r="AQ42" s="39">
        <v>0.87059484214789129</v>
      </c>
      <c r="AR42" s="36">
        <v>49181.492939593852</v>
      </c>
      <c r="AS42" s="39">
        <v>0.3618467968892557</v>
      </c>
      <c r="AT42" s="36">
        <v>188198.94792861128</v>
      </c>
      <c r="AU42" s="40">
        <v>0.63666977198370522</v>
      </c>
      <c r="AV42" s="116">
        <f t="shared" si="49"/>
        <v>524978.90619999496</v>
      </c>
      <c r="AW42" s="117">
        <f t="shared" si="50"/>
        <v>91672.198947737197</v>
      </c>
      <c r="AX42" s="118">
        <f t="shared" si="51"/>
        <v>616651.10514773219</v>
      </c>
      <c r="AY42" s="32"/>
      <c r="AZ42" s="35">
        <v>2887983.1151553793</v>
      </c>
      <c r="BA42" s="39">
        <v>17.001073434069859</v>
      </c>
      <c r="BB42" s="36">
        <v>231056.9485082982</v>
      </c>
      <c r="BC42" s="39">
        <v>3.7849418715329786</v>
      </c>
      <c r="BD42" s="36">
        <v>3119040.0636636773</v>
      </c>
      <c r="BE42" s="40">
        <v>13.507191171129355</v>
      </c>
      <c r="BF42" s="38">
        <v>1779532.6351497925</v>
      </c>
      <c r="BG42" s="39">
        <v>1.7808589825702121</v>
      </c>
      <c r="BH42" s="36">
        <v>245889.91446719324</v>
      </c>
      <c r="BI42" s="39">
        <v>0.52984862662982557</v>
      </c>
      <c r="BJ42" s="36">
        <v>2025422.5496169857</v>
      </c>
      <c r="BK42" s="40">
        <v>1.3841178445730908</v>
      </c>
      <c r="BL42" s="116">
        <f t="shared" si="52"/>
        <v>4667515.7503051721</v>
      </c>
      <c r="BM42" s="117">
        <f t="shared" si="53"/>
        <v>476946.86297549144</v>
      </c>
      <c r="BN42" s="118">
        <f t="shared" si="54"/>
        <v>5144462.6132806633</v>
      </c>
      <c r="BO42" s="32"/>
      <c r="BP42" s="38">
        <v>1278074.6195399021</v>
      </c>
      <c r="BQ42" s="39">
        <v>8.7830521697950878</v>
      </c>
      <c r="BR42" s="36">
        <v>100185.41147458319</v>
      </c>
      <c r="BS42" s="39">
        <v>3.9625602766516312</v>
      </c>
      <c r="BT42" s="36">
        <v>1378260.0310144853</v>
      </c>
      <c r="BU42" s="40">
        <v>8.0694853659241872</v>
      </c>
      <c r="BV42" s="38">
        <v>426187.04510755598</v>
      </c>
      <c r="BW42" s="39">
        <v>1.3630090894795526</v>
      </c>
      <c r="BX42" s="36">
        <v>192301.97167182309</v>
      </c>
      <c r="BY42" s="39">
        <v>0.91496556030633236</v>
      </c>
      <c r="BZ42" s="36">
        <v>618489.0167793791</v>
      </c>
      <c r="CA42" s="40">
        <v>1.1829073390889999</v>
      </c>
      <c r="CB42" s="116">
        <f t="shared" si="55"/>
        <v>1704261.6646474581</v>
      </c>
      <c r="CC42" s="117">
        <f t="shared" si="56"/>
        <v>292487.38314640627</v>
      </c>
      <c r="CD42" s="118">
        <f t="shared" si="57"/>
        <v>1996749.0477938643</v>
      </c>
      <c r="CE42" s="32"/>
      <c r="CF42" s="38">
        <f t="shared" si="58"/>
        <v>8778440.1706053559</v>
      </c>
      <c r="CG42" s="39">
        <f t="shared" si="59"/>
        <v>14.631059560058011</v>
      </c>
      <c r="CH42" s="36">
        <f t="shared" si="60"/>
        <v>1086321.7668140307</v>
      </c>
      <c r="CI42" s="39">
        <f t="shared" si="61"/>
        <v>5.4530566203154258</v>
      </c>
      <c r="CJ42" s="36">
        <f t="shared" si="62"/>
        <v>9864761.9374193866</v>
      </c>
      <c r="CK42" s="40">
        <f t="shared" si="63"/>
        <v>12.343295717491724</v>
      </c>
      <c r="CL42" s="38">
        <f t="shared" si="64"/>
        <v>3585440.9509755536</v>
      </c>
      <c r="CM42" s="39">
        <f t="shared" si="65"/>
        <v>1.32448652774639</v>
      </c>
      <c r="CN42" s="36">
        <f t="shared" si="66"/>
        <v>857266.50972477638</v>
      </c>
      <c r="CO42" s="39">
        <f t="shared" si="67"/>
        <v>0.56706979914206357</v>
      </c>
      <c r="CP42" s="36">
        <f t="shared" si="68"/>
        <v>4442707.4607003303</v>
      </c>
      <c r="CQ42" s="40">
        <f t="shared" si="69"/>
        <v>1.0530762281839889</v>
      </c>
      <c r="CR42" s="152"/>
      <c r="CS42" s="161" t="s">
        <v>39</v>
      </c>
      <c r="CT42" s="38">
        <f t="shared" si="70"/>
        <v>9864761.9374193866</v>
      </c>
      <c r="CU42" s="36">
        <f t="shared" si="71"/>
        <v>4442707.4607003303</v>
      </c>
      <c r="CV42" s="37">
        <f t="shared" si="72"/>
        <v>14307469.398119718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v>3386981.62</v>
      </c>
      <c r="E43" s="39">
        <v>30.066681639428669</v>
      </c>
      <c r="F43" s="36">
        <v>1959843.29</v>
      </c>
      <c r="G43" s="39">
        <v>70.265427004158894</v>
      </c>
      <c r="H43" s="36">
        <v>5346824.91</v>
      </c>
      <c r="I43" s="202">
        <v>38.044591329220658</v>
      </c>
      <c r="J43" s="38">
        <v>8165367.8900000006</v>
      </c>
      <c r="K43" s="39">
        <v>23.353309471034908</v>
      </c>
      <c r="L43" s="36">
        <v>10239308.530000001</v>
      </c>
      <c r="M43" s="39">
        <v>36.641325653880706</v>
      </c>
      <c r="N43" s="36">
        <v>18404676.420000002</v>
      </c>
      <c r="O43" s="40">
        <v>29.255937796061627</v>
      </c>
      <c r="P43" s="116">
        <f t="shared" si="43"/>
        <v>11552349.510000002</v>
      </c>
      <c r="Q43" s="117">
        <f t="shared" si="44"/>
        <v>12199151.82</v>
      </c>
      <c r="R43" s="118">
        <f t="shared" si="45"/>
        <v>23751501.330000002</v>
      </c>
      <c r="S43" s="32"/>
      <c r="T43" s="35">
        <v>4064715.9478172679</v>
      </c>
      <c r="U43" s="39">
        <v>31.177350912124105</v>
      </c>
      <c r="V43" s="36">
        <v>4269759.7748822812</v>
      </c>
      <c r="W43" s="39">
        <v>74.165113944212905</v>
      </c>
      <c r="X43" s="36">
        <v>8334475.722699549</v>
      </c>
      <c r="Y43" s="40">
        <v>44.345291030352229</v>
      </c>
      <c r="Z43" s="38">
        <v>16303289.089764182</v>
      </c>
      <c r="AA43" s="39">
        <v>18.405573720070652</v>
      </c>
      <c r="AB43" s="36">
        <v>12829609.996531487</v>
      </c>
      <c r="AC43" s="39">
        <v>30.392340794326639</v>
      </c>
      <c r="AD43" s="36">
        <v>29132899.086295668</v>
      </c>
      <c r="AE43" s="40">
        <v>22.274340178815923</v>
      </c>
      <c r="AF43" s="116">
        <f t="shared" si="46"/>
        <v>20368005.037581451</v>
      </c>
      <c r="AG43" s="117">
        <f t="shared" si="47"/>
        <v>17099369.771413766</v>
      </c>
      <c r="AH43" s="118">
        <f t="shared" si="48"/>
        <v>37467374.808995217</v>
      </c>
      <c r="AI43" s="32"/>
      <c r="AJ43" s="35">
        <v>737823.75247804204</v>
      </c>
      <c r="AK43" s="39">
        <v>17.74595936402439</v>
      </c>
      <c r="AL43" s="36">
        <v>851414.4789055679</v>
      </c>
      <c r="AM43" s="39">
        <v>31.049723894298818</v>
      </c>
      <c r="AN43" s="36">
        <v>1589238.2313836101</v>
      </c>
      <c r="AO43" s="40">
        <v>23.033105762248326</v>
      </c>
      <c r="AP43" s="38">
        <v>2223623.1232174002</v>
      </c>
      <c r="AQ43" s="39">
        <v>13.925408302912683</v>
      </c>
      <c r="AR43" s="36">
        <v>1983310.3101557405</v>
      </c>
      <c r="AS43" s="39">
        <v>14.591962140082554</v>
      </c>
      <c r="AT43" s="36">
        <v>4206933.4333731402</v>
      </c>
      <c r="AU43" s="40">
        <v>14.231893319575304</v>
      </c>
      <c r="AV43" s="116">
        <f t="shared" si="49"/>
        <v>2961446.8756954423</v>
      </c>
      <c r="AW43" s="117">
        <f t="shared" si="50"/>
        <v>2834724.7890613084</v>
      </c>
      <c r="AX43" s="118">
        <f t="shared" si="51"/>
        <v>5796171.6647567507</v>
      </c>
      <c r="AY43" s="32"/>
      <c r="AZ43" s="35">
        <v>3485114.9371065134</v>
      </c>
      <c r="BA43" s="39">
        <v>20.516288568651756</v>
      </c>
      <c r="BB43" s="36">
        <v>1924344.8661243878</v>
      </c>
      <c r="BC43" s="39">
        <v>31.522676578593082</v>
      </c>
      <c r="BD43" s="36">
        <v>5409459.8032309012</v>
      </c>
      <c r="BE43" s="40">
        <v>23.425992037099483</v>
      </c>
      <c r="BF43" s="38">
        <v>13887083.568303296</v>
      </c>
      <c r="BG43" s="39">
        <v>13.897434093550292</v>
      </c>
      <c r="BH43" s="36">
        <v>8155983.1102684438</v>
      </c>
      <c r="BI43" s="39">
        <v>17.574679543712463</v>
      </c>
      <c r="BJ43" s="36">
        <v>22043066.678571738</v>
      </c>
      <c r="BK43" s="40">
        <v>15.063623116418459</v>
      </c>
      <c r="BL43" s="116">
        <f t="shared" si="52"/>
        <v>17372198.505409811</v>
      </c>
      <c r="BM43" s="117">
        <f t="shared" si="53"/>
        <v>10080327.976392832</v>
      </c>
      <c r="BN43" s="118">
        <f t="shared" si="54"/>
        <v>27452526.481802642</v>
      </c>
      <c r="BO43" s="32"/>
      <c r="BP43" s="38">
        <v>1650274.3602704955</v>
      </c>
      <c r="BQ43" s="39">
        <v>11.340844719965471</v>
      </c>
      <c r="BR43" s="36">
        <v>1556872.6149165325</v>
      </c>
      <c r="BS43" s="39">
        <v>61.577843409268382</v>
      </c>
      <c r="BT43" s="36">
        <v>3207146.9751870278</v>
      </c>
      <c r="BU43" s="40">
        <v>18.777317052131615</v>
      </c>
      <c r="BV43" s="38">
        <v>5699520.2729567448</v>
      </c>
      <c r="BW43" s="39">
        <v>18.227907269571048</v>
      </c>
      <c r="BX43" s="36">
        <v>5704705.1099156737</v>
      </c>
      <c r="BY43" s="39">
        <v>27.142772702216611</v>
      </c>
      <c r="BZ43" s="36">
        <v>11404225.382872418</v>
      </c>
      <c r="CA43" s="40">
        <v>21.811449413073255</v>
      </c>
      <c r="CB43" s="116">
        <f t="shared" si="55"/>
        <v>7349794.6332272403</v>
      </c>
      <c r="CC43" s="117">
        <f t="shared" si="56"/>
        <v>7261577.724832206</v>
      </c>
      <c r="CD43" s="118">
        <f t="shared" si="57"/>
        <v>14611372.358059447</v>
      </c>
      <c r="CE43" s="32"/>
      <c r="CF43" s="38">
        <f t="shared" si="58"/>
        <v>13324910.61767232</v>
      </c>
      <c r="CG43" s="39">
        <f t="shared" si="59"/>
        <v>22.208679115047033</v>
      </c>
      <c r="CH43" s="36">
        <f t="shared" si="60"/>
        <v>10562235.024828769</v>
      </c>
      <c r="CI43" s="39">
        <f t="shared" si="61"/>
        <v>53.019710537872363</v>
      </c>
      <c r="CJ43" s="36">
        <f t="shared" si="62"/>
        <v>23887145.64250109</v>
      </c>
      <c r="CK43" s="40">
        <f t="shared" si="63"/>
        <v>29.888820874000363</v>
      </c>
      <c r="CL43" s="38">
        <f t="shared" si="64"/>
        <v>46278883.944241621</v>
      </c>
      <c r="CM43" s="39">
        <f t="shared" si="65"/>
        <v>17.095737774347931</v>
      </c>
      <c r="CN43" s="36">
        <f t="shared" si="66"/>
        <v>38912917.056871347</v>
      </c>
      <c r="CO43" s="39">
        <f t="shared" si="67"/>
        <v>25.740350065181207</v>
      </c>
      <c r="CP43" s="36">
        <f t="shared" si="68"/>
        <v>85191801.001112968</v>
      </c>
      <c r="CQ43" s="40">
        <f t="shared" si="69"/>
        <v>20.193420625608994</v>
      </c>
      <c r="CR43" s="152"/>
      <c r="CS43" s="161" t="s">
        <v>55</v>
      </c>
      <c r="CT43" s="38">
        <f t="shared" si="70"/>
        <v>23887145.64250109</v>
      </c>
      <c r="CU43" s="36">
        <f t="shared" si="71"/>
        <v>85191801.001112968</v>
      </c>
      <c r="CV43" s="37">
        <f t="shared" si="72"/>
        <v>109078946.64361405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v>20191.780000000002</v>
      </c>
      <c r="E44" s="39">
        <v>0.17924508872693057</v>
      </c>
      <c r="F44" s="36">
        <v>8532.59</v>
      </c>
      <c r="G44" s="39">
        <v>0.30591531621970458</v>
      </c>
      <c r="H44" s="36">
        <v>28724.370000000003</v>
      </c>
      <c r="I44" s="202">
        <v>0.20438427220526395</v>
      </c>
      <c r="J44" s="38">
        <v>747211.99</v>
      </c>
      <c r="K44" s="39">
        <v>2.1370589884025226</v>
      </c>
      <c r="L44" s="36">
        <v>195258.77</v>
      </c>
      <c r="M44" s="39">
        <v>0.69873274717567191</v>
      </c>
      <c r="N44" s="36">
        <v>942470.76</v>
      </c>
      <c r="O44" s="40">
        <v>1.4981445639111608</v>
      </c>
      <c r="P44" s="116">
        <f t="shared" si="43"/>
        <v>767403.77</v>
      </c>
      <c r="Q44" s="117">
        <f t="shared" si="44"/>
        <v>203791.35999999999</v>
      </c>
      <c r="R44" s="118">
        <f t="shared" si="45"/>
        <v>971195.13</v>
      </c>
      <c r="S44" s="32"/>
      <c r="T44" s="35">
        <v>16929.348644183687</v>
      </c>
      <c r="U44" s="39">
        <v>0.12985218405651194</v>
      </c>
      <c r="V44" s="36">
        <v>17064.221880708443</v>
      </c>
      <c r="W44" s="39">
        <v>0.2964030828144108</v>
      </c>
      <c r="X44" s="36">
        <v>33993.570524892129</v>
      </c>
      <c r="Y44" s="40">
        <v>0.18086977852505856</v>
      </c>
      <c r="Z44" s="38">
        <v>829350.11868194537</v>
      </c>
      <c r="AA44" s="39">
        <v>0.93629357027924021</v>
      </c>
      <c r="AB44" s="36">
        <v>272181.61449050123</v>
      </c>
      <c r="AC44" s="39">
        <v>0.64477691744189924</v>
      </c>
      <c r="AD44" s="36">
        <v>1101531.7331724465</v>
      </c>
      <c r="AE44" s="40">
        <v>0.84220566136466757</v>
      </c>
      <c r="AF44" s="116">
        <f t="shared" si="46"/>
        <v>846279.46732612909</v>
      </c>
      <c r="AG44" s="117">
        <f t="shared" si="47"/>
        <v>289245.83637120971</v>
      </c>
      <c r="AH44" s="118">
        <f t="shared" si="48"/>
        <v>1135525.3036973388</v>
      </c>
      <c r="AI44" s="32"/>
      <c r="AJ44" s="35">
        <v>10237.732927130139</v>
      </c>
      <c r="AK44" s="39">
        <v>0.2462354890235019</v>
      </c>
      <c r="AL44" s="36">
        <v>11283.05640287702</v>
      </c>
      <c r="AM44" s="39">
        <v>0.41147501560399041</v>
      </c>
      <c r="AN44" s="36">
        <v>21520.789330007159</v>
      </c>
      <c r="AO44" s="40">
        <v>0.31190453824758918</v>
      </c>
      <c r="AP44" s="38">
        <v>356361.24267630442</v>
      </c>
      <c r="AQ44" s="39">
        <v>2.2317072330227417</v>
      </c>
      <c r="AR44" s="36">
        <v>92964.892142511773</v>
      </c>
      <c r="AS44" s="39">
        <v>0.68397778176924151</v>
      </c>
      <c r="AT44" s="36">
        <v>449326.13481881621</v>
      </c>
      <c r="AU44" s="40">
        <v>1.520052959647415</v>
      </c>
      <c r="AV44" s="116">
        <f t="shared" si="49"/>
        <v>366598.97560343455</v>
      </c>
      <c r="AW44" s="117">
        <f t="shared" si="50"/>
        <v>104247.94854538879</v>
      </c>
      <c r="AX44" s="118">
        <f t="shared" si="51"/>
        <v>470846.92414882337</v>
      </c>
      <c r="AY44" s="32"/>
      <c r="AZ44" s="35">
        <v>88150.682078521102</v>
      </c>
      <c r="BA44" s="39">
        <v>0.51892831762614111</v>
      </c>
      <c r="BB44" s="36">
        <v>56815.531079277294</v>
      </c>
      <c r="BC44" s="39">
        <v>0.93069472233429418</v>
      </c>
      <c r="BD44" s="36">
        <v>144966.2131577984</v>
      </c>
      <c r="BE44" s="40">
        <v>0.62778493206562702</v>
      </c>
      <c r="BF44" s="38">
        <v>1823633.2935361245</v>
      </c>
      <c r="BG44" s="39">
        <v>1.8249925107074743</v>
      </c>
      <c r="BH44" s="36">
        <v>673212.79140962567</v>
      </c>
      <c r="BI44" s="39">
        <v>1.450652718843467</v>
      </c>
      <c r="BJ44" s="36">
        <v>2496846.0849457504</v>
      </c>
      <c r="BK44" s="40">
        <v>1.7062756717009004</v>
      </c>
      <c r="BL44" s="116">
        <f t="shared" si="52"/>
        <v>1911783.9756146455</v>
      </c>
      <c r="BM44" s="117">
        <f t="shared" si="53"/>
        <v>730028.32248890295</v>
      </c>
      <c r="BN44" s="118">
        <f t="shared" si="54"/>
        <v>2641812.2981035486</v>
      </c>
      <c r="BO44" s="32"/>
      <c r="BP44" s="38">
        <v>17374.198621856245</v>
      </c>
      <c r="BQ44" s="39">
        <v>0.11939717022084338</v>
      </c>
      <c r="BR44" s="36">
        <v>6064.8453500638097</v>
      </c>
      <c r="BS44" s="39">
        <v>0.23987839062072577</v>
      </c>
      <c r="BT44" s="36">
        <v>23439.043971920055</v>
      </c>
      <c r="BU44" s="40">
        <v>0.13723174006826769</v>
      </c>
      <c r="BV44" s="38">
        <v>694566.67424453131</v>
      </c>
      <c r="BW44" s="39">
        <v>2.2213267651201427</v>
      </c>
      <c r="BX44" s="36">
        <v>171913.84727973875</v>
      </c>
      <c r="BY44" s="39">
        <v>0.81795963001959682</v>
      </c>
      <c r="BZ44" s="36">
        <v>866480.52152427007</v>
      </c>
      <c r="CA44" s="40">
        <v>1.6572099750872997</v>
      </c>
      <c r="CB44" s="116">
        <f t="shared" si="55"/>
        <v>711940.8728663876</v>
      </c>
      <c r="CC44" s="117">
        <f t="shared" si="56"/>
        <v>177978.69262980256</v>
      </c>
      <c r="CD44" s="118">
        <f t="shared" si="57"/>
        <v>889919.56549619022</v>
      </c>
      <c r="CE44" s="32"/>
      <c r="CF44" s="38">
        <f t="shared" si="58"/>
        <v>152883.74227169118</v>
      </c>
      <c r="CG44" s="39">
        <f t="shared" si="59"/>
        <v>0.25481191367365896</v>
      </c>
      <c r="CH44" s="36">
        <f t="shared" si="60"/>
        <v>99760.244712926564</v>
      </c>
      <c r="CI44" s="39">
        <f t="shared" si="61"/>
        <v>0.50077083926206478</v>
      </c>
      <c r="CJ44" s="36">
        <f t="shared" si="62"/>
        <v>252643.98698461775</v>
      </c>
      <c r="CK44" s="40">
        <f t="shared" si="63"/>
        <v>0.31612110483560779</v>
      </c>
      <c r="CL44" s="38">
        <f t="shared" si="64"/>
        <v>4451123.319138906</v>
      </c>
      <c r="CM44" s="39">
        <f t="shared" si="65"/>
        <v>1.6442755438304451</v>
      </c>
      <c r="CN44" s="36">
        <f t="shared" si="66"/>
        <v>1405531.9153223773</v>
      </c>
      <c r="CO44" s="39">
        <f t="shared" si="67"/>
        <v>0.92973969222885744</v>
      </c>
      <c r="CP44" s="36">
        <f t="shared" si="68"/>
        <v>5856655.2344612833</v>
      </c>
      <c r="CQ44" s="40">
        <f t="shared" si="69"/>
        <v>1.3882310412372465</v>
      </c>
      <c r="CR44" s="152"/>
      <c r="CS44" s="161" t="s">
        <v>56</v>
      </c>
      <c r="CT44" s="38">
        <f t="shared" si="70"/>
        <v>252643.98698461775</v>
      </c>
      <c r="CU44" s="36">
        <f t="shared" si="71"/>
        <v>5856655.2344612833</v>
      </c>
      <c r="CV44" s="37">
        <f t="shared" si="72"/>
        <v>6109299.2214459013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v>8692888.1900000013</v>
      </c>
      <c r="E45" s="39">
        <v>77.167912631270596</v>
      </c>
      <c r="F45" s="36">
        <v>6022164.8300000001</v>
      </c>
      <c r="G45" s="39">
        <v>215.91011150150581</v>
      </c>
      <c r="H45" s="36">
        <v>14715053.020000001</v>
      </c>
      <c r="I45" s="202">
        <v>104.70291957507062</v>
      </c>
      <c r="J45" s="38">
        <v>9267484.6799999997</v>
      </c>
      <c r="K45" s="39">
        <v>26.50541171759928</v>
      </c>
      <c r="L45" s="36">
        <v>17903998.870000001</v>
      </c>
      <c r="M45" s="39">
        <v>64.069390152694439</v>
      </c>
      <c r="N45" s="36">
        <v>27171483.550000001</v>
      </c>
      <c r="O45" s="40">
        <v>43.191589703890685</v>
      </c>
      <c r="P45" s="116">
        <f t="shared" si="43"/>
        <v>17960372.870000001</v>
      </c>
      <c r="Q45" s="117">
        <f t="shared" si="44"/>
        <v>23926163.700000003</v>
      </c>
      <c r="R45" s="118">
        <f t="shared" si="45"/>
        <v>41886536.570000008</v>
      </c>
      <c r="S45" s="32"/>
      <c r="T45" s="35">
        <v>15956537.599092558</v>
      </c>
      <c r="U45" s="39">
        <v>122.39048889420097</v>
      </c>
      <c r="V45" s="36">
        <v>10285531.709918175</v>
      </c>
      <c r="W45" s="39">
        <v>178.65820829789607</v>
      </c>
      <c r="X45" s="36">
        <v>26242069.309010733</v>
      </c>
      <c r="Y45" s="40">
        <v>139.62632317439002</v>
      </c>
      <c r="Z45" s="38">
        <v>30632260.579098783</v>
      </c>
      <c r="AA45" s="39">
        <v>34.58224455180607</v>
      </c>
      <c r="AB45" s="36">
        <v>25228389.258217022</v>
      </c>
      <c r="AC45" s="39">
        <v>59.764077336330068</v>
      </c>
      <c r="AD45" s="36">
        <v>55860649.837315805</v>
      </c>
      <c r="AE45" s="40">
        <v>42.709759622632241</v>
      </c>
      <c r="AF45" s="116">
        <f t="shared" si="46"/>
        <v>46588798.178191341</v>
      </c>
      <c r="AG45" s="117">
        <f t="shared" si="47"/>
        <v>35513920.968135193</v>
      </c>
      <c r="AH45" s="118">
        <f t="shared" si="48"/>
        <v>82102719.146326542</v>
      </c>
      <c r="AI45" s="32"/>
      <c r="AJ45" s="35">
        <v>7860309.5905757323</v>
      </c>
      <c r="AK45" s="39">
        <v>189.05427497356067</v>
      </c>
      <c r="AL45" s="36">
        <v>4509174.3216013536</v>
      </c>
      <c r="AM45" s="39">
        <v>164.44237342187935</v>
      </c>
      <c r="AN45" s="36">
        <v>12369483.912177086</v>
      </c>
      <c r="AO45" s="40">
        <v>179.27307910630867</v>
      </c>
      <c r="AP45" s="38">
        <v>4010724.7841964262</v>
      </c>
      <c r="AQ45" s="39">
        <v>25.117107133575228</v>
      </c>
      <c r="AR45" s="36">
        <v>6078613.5390190948</v>
      </c>
      <c r="AS45" s="39">
        <v>44.722652915869091</v>
      </c>
      <c r="AT45" s="36">
        <v>10089338.323215522</v>
      </c>
      <c r="AU45" s="40">
        <v>34.131841864199544</v>
      </c>
      <c r="AV45" s="116">
        <f t="shared" si="49"/>
        <v>11871034.374772158</v>
      </c>
      <c r="AW45" s="117">
        <f t="shared" si="50"/>
        <v>10587787.860620448</v>
      </c>
      <c r="AX45" s="118">
        <f t="shared" si="51"/>
        <v>22458822.235392608</v>
      </c>
      <c r="AY45" s="32"/>
      <c r="AZ45" s="35">
        <v>22707048.926334642</v>
      </c>
      <c r="BA45" s="39">
        <v>133.67259809857387</v>
      </c>
      <c r="BB45" s="36">
        <v>10969522.895432029</v>
      </c>
      <c r="BC45" s="39">
        <v>179.69165950518578</v>
      </c>
      <c r="BD45" s="36">
        <v>33676571.821766675</v>
      </c>
      <c r="BE45" s="40">
        <v>145.83842602219272</v>
      </c>
      <c r="BF45" s="38">
        <v>34895779.868656404</v>
      </c>
      <c r="BG45" s="39">
        <v>34.921788904230191</v>
      </c>
      <c r="BH45" s="36">
        <v>32934802.712929651</v>
      </c>
      <c r="BI45" s="39">
        <v>70.968587807200521</v>
      </c>
      <c r="BJ45" s="36">
        <v>67830582.581586063</v>
      </c>
      <c r="BK45" s="40">
        <v>46.353547202639774</v>
      </c>
      <c r="BL45" s="116">
        <f t="shared" si="52"/>
        <v>57602828.794991046</v>
      </c>
      <c r="BM45" s="117">
        <f t="shared" si="53"/>
        <v>43904325.608361676</v>
      </c>
      <c r="BN45" s="118">
        <f t="shared" si="54"/>
        <v>101507154.40335272</v>
      </c>
      <c r="BO45" s="32"/>
      <c r="BP45" s="38">
        <v>5700278.8520803638</v>
      </c>
      <c r="BQ45" s="39">
        <v>39.172866571925866</v>
      </c>
      <c r="BR45" s="36">
        <v>4562428.7170102438</v>
      </c>
      <c r="BS45" s="39">
        <v>180.45440481787145</v>
      </c>
      <c r="BT45" s="36">
        <v>10262707.569090609</v>
      </c>
      <c r="BU45" s="40">
        <v>60.086461683561431</v>
      </c>
      <c r="BV45" s="38">
        <v>7900306.7256025262</v>
      </c>
      <c r="BW45" s="39">
        <v>25.266347253598799</v>
      </c>
      <c r="BX45" s="36">
        <v>12727220.914912449</v>
      </c>
      <c r="BY45" s="39">
        <v>60.555639208048802</v>
      </c>
      <c r="BZ45" s="36">
        <v>20627527.640514977</v>
      </c>
      <c r="CA45" s="40">
        <v>39.451717283979264</v>
      </c>
      <c r="CB45" s="116">
        <f t="shared" si="55"/>
        <v>13600585.57768289</v>
      </c>
      <c r="CC45" s="117">
        <f t="shared" si="56"/>
        <v>17289649.631922692</v>
      </c>
      <c r="CD45" s="118">
        <f t="shared" si="57"/>
        <v>30890235.209605582</v>
      </c>
      <c r="CE45" s="32"/>
      <c r="CF45" s="38">
        <f t="shared" si="58"/>
        <v>60917063.15808329</v>
      </c>
      <c r="CG45" s="39">
        <f t="shared" si="59"/>
        <v>101.53070043971945</v>
      </c>
      <c r="CH45" s="36">
        <f t="shared" si="60"/>
        <v>36348822.4739618</v>
      </c>
      <c r="CI45" s="39">
        <f t="shared" si="61"/>
        <v>182.46176509343553</v>
      </c>
      <c r="CJ45" s="36">
        <f t="shared" si="62"/>
        <v>97265885.63204509</v>
      </c>
      <c r="CK45" s="40">
        <f t="shared" si="63"/>
        <v>121.70406110115752</v>
      </c>
      <c r="CL45" s="38">
        <f t="shared" si="64"/>
        <v>86706556.637554139</v>
      </c>
      <c r="CM45" s="39">
        <f t="shared" si="65"/>
        <v>32.029997900947947</v>
      </c>
      <c r="CN45" s="36">
        <f t="shared" si="66"/>
        <v>94873025.295078218</v>
      </c>
      <c r="CO45" s="39">
        <f t="shared" si="67"/>
        <v>62.757178529407589</v>
      </c>
      <c r="CP45" s="36">
        <f t="shared" si="68"/>
        <v>181579581.93263236</v>
      </c>
      <c r="CQ45" s="40">
        <f t="shared" si="69"/>
        <v>43.040677998343682</v>
      </c>
      <c r="CR45" s="152"/>
      <c r="CS45" s="161" t="s">
        <v>60</v>
      </c>
      <c r="CT45" s="38">
        <f t="shared" si="70"/>
        <v>97265885.63204509</v>
      </c>
      <c r="CU45" s="36">
        <f t="shared" si="71"/>
        <v>181579581.93263236</v>
      </c>
      <c r="CV45" s="37">
        <f t="shared" si="72"/>
        <v>278845467.56467748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v>233539.65000000002</v>
      </c>
      <c r="E46" s="39">
        <v>2.0731622118261148</v>
      </c>
      <c r="F46" s="36">
        <v>115514.43999999999</v>
      </c>
      <c r="G46" s="39">
        <v>4.1414900329843682</v>
      </c>
      <c r="H46" s="36">
        <v>349054.09</v>
      </c>
      <c r="I46" s="202">
        <v>2.483645982311212</v>
      </c>
      <c r="J46" s="38">
        <v>1081178.8400000001</v>
      </c>
      <c r="K46" s="39">
        <v>3.0922187933475382</v>
      </c>
      <c r="L46" s="36">
        <v>341296.79</v>
      </c>
      <c r="M46" s="39">
        <v>1.2213292323768012</v>
      </c>
      <c r="N46" s="36">
        <v>1422475.6300000001</v>
      </c>
      <c r="O46" s="40">
        <v>2.2611567624449207</v>
      </c>
      <c r="P46" s="116">
        <f t="shared" si="43"/>
        <v>1314718.4900000002</v>
      </c>
      <c r="Q46" s="117">
        <f t="shared" si="44"/>
        <v>456811.23</v>
      </c>
      <c r="R46" s="118">
        <f t="shared" si="45"/>
        <v>1771529.7200000002</v>
      </c>
      <c r="S46" s="32"/>
      <c r="T46" s="35">
        <v>836487.29930674145</v>
      </c>
      <c r="U46" s="39">
        <v>6.4160591782620875</v>
      </c>
      <c r="V46" s="36">
        <v>220131.54273166403</v>
      </c>
      <c r="W46" s="39">
        <v>3.8236532756364148</v>
      </c>
      <c r="X46" s="36">
        <v>1056618.8420384056</v>
      </c>
      <c r="Y46" s="40">
        <v>5.6219577112368277</v>
      </c>
      <c r="Z46" s="38">
        <v>2314685.7620308204</v>
      </c>
      <c r="AA46" s="39">
        <v>2.6131610129273866</v>
      </c>
      <c r="AB46" s="36">
        <v>574907.17227134877</v>
      </c>
      <c r="AC46" s="39">
        <v>1.3619100432123259</v>
      </c>
      <c r="AD46" s="36">
        <v>2889592.9343021689</v>
      </c>
      <c r="AE46" s="40">
        <v>2.2093158599250629</v>
      </c>
      <c r="AF46" s="116">
        <f t="shared" si="46"/>
        <v>3151173.0613375618</v>
      </c>
      <c r="AG46" s="117">
        <f t="shared" si="47"/>
        <v>795038.7150030128</v>
      </c>
      <c r="AH46" s="118">
        <f t="shared" si="48"/>
        <v>3946211.7763405745</v>
      </c>
      <c r="AI46" s="32"/>
      <c r="AJ46" s="35">
        <v>101609.72759141984</v>
      </c>
      <c r="AK46" s="39">
        <v>2.4438927193260658</v>
      </c>
      <c r="AL46" s="36">
        <v>125614.37433593818</v>
      </c>
      <c r="AM46" s="39">
        <v>4.5809552655241665</v>
      </c>
      <c r="AN46" s="36">
        <v>227224.10192735802</v>
      </c>
      <c r="AO46" s="40">
        <v>3.2931983815090007</v>
      </c>
      <c r="AP46" s="38">
        <v>451873.81282670121</v>
      </c>
      <c r="AQ46" s="39">
        <v>2.8298533502840111</v>
      </c>
      <c r="AR46" s="36">
        <v>162651.56228186892</v>
      </c>
      <c r="AS46" s="39">
        <v>1.1966889027345085</v>
      </c>
      <c r="AT46" s="36">
        <v>614525.37510857009</v>
      </c>
      <c r="AU46" s="40">
        <v>2.0789156090127845</v>
      </c>
      <c r="AV46" s="116">
        <f t="shared" si="49"/>
        <v>553483.54041812103</v>
      </c>
      <c r="AW46" s="117">
        <f t="shared" si="50"/>
        <v>288265.93661780708</v>
      </c>
      <c r="AX46" s="118">
        <f t="shared" si="51"/>
        <v>841749.47703592805</v>
      </c>
      <c r="AY46" s="32"/>
      <c r="AZ46" s="35">
        <v>1554960.3967094047</v>
      </c>
      <c r="BA46" s="39">
        <v>9.1537917077138733</v>
      </c>
      <c r="BB46" s="36">
        <v>1645121.6948884593</v>
      </c>
      <c r="BC46" s="39">
        <v>26.948724229892637</v>
      </c>
      <c r="BD46" s="36">
        <v>3200082.0915978639</v>
      </c>
      <c r="BE46" s="40">
        <v>13.858148562461247</v>
      </c>
      <c r="BF46" s="38">
        <v>4033820.4202130437</v>
      </c>
      <c r="BG46" s="39">
        <v>4.0368269665404926</v>
      </c>
      <c r="BH46" s="36">
        <v>4187219.2615805771</v>
      </c>
      <c r="BI46" s="39">
        <v>9.0227058720719793</v>
      </c>
      <c r="BJ46" s="36">
        <v>8221039.6817936208</v>
      </c>
      <c r="BK46" s="40">
        <v>5.6180315197269932</v>
      </c>
      <c r="BL46" s="116">
        <f t="shared" si="52"/>
        <v>5588780.8169224486</v>
      </c>
      <c r="BM46" s="117">
        <f t="shared" si="53"/>
        <v>5832340.9564690366</v>
      </c>
      <c r="BN46" s="118">
        <f t="shared" si="54"/>
        <v>11421121.773391485</v>
      </c>
      <c r="BO46" s="32"/>
      <c r="BP46" s="38">
        <v>244415.2877956513</v>
      </c>
      <c r="BQ46" s="39">
        <v>1.679645453391045</v>
      </c>
      <c r="BR46" s="36">
        <v>112739.888913412</v>
      </c>
      <c r="BS46" s="39">
        <v>4.4591183369620691</v>
      </c>
      <c r="BT46" s="36">
        <v>357155.17670906329</v>
      </c>
      <c r="BU46" s="40">
        <v>2.0910847060525137</v>
      </c>
      <c r="BV46" s="38">
        <v>749294.83827524236</v>
      </c>
      <c r="BW46" s="39">
        <v>2.3963555133674332</v>
      </c>
      <c r="BX46" s="36">
        <v>268706.23848338512</v>
      </c>
      <c r="BY46" s="39">
        <v>1.2784941928277767</v>
      </c>
      <c r="BZ46" s="36">
        <v>1018001.0767586275</v>
      </c>
      <c r="CA46" s="40">
        <v>1.9470045744204942</v>
      </c>
      <c r="CB46" s="116">
        <f t="shared" si="55"/>
        <v>993710.1260708936</v>
      </c>
      <c r="CC46" s="117">
        <f t="shared" si="56"/>
        <v>381446.12739679712</v>
      </c>
      <c r="CD46" s="118">
        <f t="shared" si="57"/>
        <v>1375156.2534676907</v>
      </c>
      <c r="CE46" s="32"/>
      <c r="CF46" s="38">
        <f t="shared" si="58"/>
        <v>2971012.3614032171</v>
      </c>
      <c r="CG46" s="39">
        <f t="shared" si="59"/>
        <v>4.9517975823216736</v>
      </c>
      <c r="CH46" s="36">
        <f t="shared" si="60"/>
        <v>2219121.9408694734</v>
      </c>
      <c r="CI46" s="39">
        <f t="shared" si="61"/>
        <v>11.13942292294792</v>
      </c>
      <c r="CJ46" s="36">
        <f t="shared" si="62"/>
        <v>5190134.3022726905</v>
      </c>
      <c r="CK46" s="40">
        <f t="shared" si="63"/>
        <v>6.4941620398807443</v>
      </c>
      <c r="CL46" s="38">
        <f t="shared" si="64"/>
        <v>8630853.6733458079</v>
      </c>
      <c r="CM46" s="39">
        <f t="shared" si="65"/>
        <v>3.188296661303712</v>
      </c>
      <c r="CN46" s="36">
        <f t="shared" si="66"/>
        <v>5534781.0246171802</v>
      </c>
      <c r="CO46" s="39">
        <f t="shared" si="67"/>
        <v>3.6611801911317081</v>
      </c>
      <c r="CP46" s="36">
        <f t="shared" si="68"/>
        <v>14165634.697962988</v>
      </c>
      <c r="CQ46" s="40">
        <f t="shared" si="69"/>
        <v>3.3577482401264316</v>
      </c>
      <c r="CR46" s="152"/>
      <c r="CS46" s="161" t="s">
        <v>61</v>
      </c>
      <c r="CT46" s="38">
        <f t="shared" si="70"/>
        <v>5190134.3022726905</v>
      </c>
      <c r="CU46" s="36">
        <f t="shared" si="71"/>
        <v>14165634.697962988</v>
      </c>
      <c r="CV46" s="37">
        <f t="shared" si="72"/>
        <v>19355769.000235677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v>29144078.149999999</v>
      </c>
      <c r="E47" s="39">
        <v>258.7158177169793</v>
      </c>
      <c r="F47" s="36">
        <v>1966939.61</v>
      </c>
      <c r="G47" s="39">
        <v>70.519848343611073</v>
      </c>
      <c r="H47" s="36">
        <v>31111017.759999998</v>
      </c>
      <c r="I47" s="202">
        <v>221.36613344148682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3"/>
        <v>29144078.149999999</v>
      </c>
      <c r="Q47" s="117">
        <f t="shared" si="44"/>
        <v>1966939.61</v>
      </c>
      <c r="R47" s="118">
        <f t="shared" si="45"/>
        <v>31111017.759999998</v>
      </c>
      <c r="S47" s="32"/>
      <c r="T47" s="35">
        <v>57598657.553627789</v>
      </c>
      <c r="U47" s="39">
        <v>441.79558465359497</v>
      </c>
      <c r="V47" s="36">
        <v>8481165.7035917491</v>
      </c>
      <c r="W47" s="39">
        <v>147.31662996285888</v>
      </c>
      <c r="X47" s="36">
        <v>66079823.257219538</v>
      </c>
      <c r="Y47" s="40">
        <v>351.59128073223303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6"/>
        <v>57598657.553627789</v>
      </c>
      <c r="AG47" s="117">
        <f t="shared" si="47"/>
        <v>8481165.7035917491</v>
      </c>
      <c r="AH47" s="118">
        <f t="shared" si="48"/>
        <v>66079823.257219538</v>
      </c>
      <c r="AI47" s="32"/>
      <c r="AJ47" s="35">
        <v>4513225.5183265647</v>
      </c>
      <c r="AK47" s="39">
        <v>108.55101422244425</v>
      </c>
      <c r="AL47" s="36">
        <v>365053.00155079982</v>
      </c>
      <c r="AM47" s="39">
        <v>13.312898929681625</v>
      </c>
      <c r="AN47" s="36">
        <v>4878278.5198773649</v>
      </c>
      <c r="AO47" s="40">
        <v>70.701738019614552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9"/>
        <v>4513225.5183265647</v>
      </c>
      <c r="AW47" s="117">
        <f t="shared" si="50"/>
        <v>365053.00155079982</v>
      </c>
      <c r="AX47" s="118">
        <f t="shared" si="51"/>
        <v>4878278.5198773649</v>
      </c>
      <c r="AY47" s="32"/>
      <c r="AZ47" s="35">
        <v>39022420.794359058</v>
      </c>
      <c r="BA47" s="39">
        <v>229.71846269412126</v>
      </c>
      <c r="BB47" s="36">
        <v>3950283.2240163488</v>
      </c>
      <c r="BC47" s="39">
        <v>64.709555265579013</v>
      </c>
      <c r="BD47" s="36">
        <v>42972704.018375404</v>
      </c>
      <c r="BE47" s="40">
        <v>186.09588734642927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2"/>
        <v>39022420.794359058</v>
      </c>
      <c r="BM47" s="117">
        <f t="shared" si="53"/>
        <v>3950283.2240163488</v>
      </c>
      <c r="BN47" s="118">
        <f t="shared" si="54"/>
        <v>42972704.018375404</v>
      </c>
      <c r="BO47" s="32"/>
      <c r="BP47" s="38">
        <v>52807591.048934653</v>
      </c>
      <c r="BQ47" s="39">
        <v>362.89886369151606</v>
      </c>
      <c r="BR47" s="36">
        <v>0</v>
      </c>
      <c r="BS47" s="39">
        <v>0</v>
      </c>
      <c r="BT47" s="36">
        <v>52807591.048934653</v>
      </c>
      <c r="BU47" s="40">
        <v>309.17974372762518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5"/>
        <v>52807591.048934653</v>
      </c>
      <c r="CC47" s="117">
        <f t="shared" si="56"/>
        <v>0</v>
      </c>
      <c r="CD47" s="118">
        <f t="shared" si="57"/>
        <v>52807591.048934653</v>
      </c>
      <c r="CE47" s="32"/>
      <c r="CF47" s="38">
        <f t="shared" si="58"/>
        <v>183085973.06524807</v>
      </c>
      <c r="CG47" s="39">
        <f t="shared" si="59"/>
        <v>305.1500864012948</v>
      </c>
      <c r="CH47" s="36">
        <f t="shared" si="60"/>
        <v>14763441.539158896</v>
      </c>
      <c r="CI47" s="39">
        <f t="shared" si="61"/>
        <v>74.108689601109788</v>
      </c>
      <c r="CJ47" s="36">
        <f t="shared" si="62"/>
        <v>197849414.60440695</v>
      </c>
      <c r="CK47" s="40">
        <f t="shared" si="63"/>
        <v>247.55932758309177</v>
      </c>
      <c r="CL47" s="38">
        <f t="shared" si="64"/>
        <v>0</v>
      </c>
      <c r="CM47" s="39">
        <f t="shared" si="65"/>
        <v>0</v>
      </c>
      <c r="CN47" s="36">
        <f t="shared" si="66"/>
        <v>0</v>
      </c>
      <c r="CO47" s="39">
        <f t="shared" si="67"/>
        <v>0</v>
      </c>
      <c r="CP47" s="36">
        <f t="shared" si="68"/>
        <v>0</v>
      </c>
      <c r="CQ47" s="40">
        <f t="shared" si="69"/>
        <v>0</v>
      </c>
      <c r="CR47" s="152"/>
      <c r="CS47" s="161" t="s">
        <v>47</v>
      </c>
      <c r="CT47" s="38">
        <f t="shared" si="70"/>
        <v>197849414.60440695</v>
      </c>
      <c r="CU47" s="36">
        <f t="shared" si="71"/>
        <v>0</v>
      </c>
      <c r="CV47" s="37">
        <f t="shared" si="72"/>
        <v>197849414.60440695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v>4407597.7300000004</v>
      </c>
      <c r="E48" s="39">
        <v>39.126825182646989</v>
      </c>
      <c r="F48" s="36">
        <v>282534.29000000004</v>
      </c>
      <c r="G48" s="39">
        <v>10.129581600458915</v>
      </c>
      <c r="H48" s="36">
        <v>4690132.0200000005</v>
      </c>
      <c r="I48" s="202">
        <v>33.37198411851346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3"/>
        <v>4407597.7300000004</v>
      </c>
      <c r="Q48" s="117">
        <f t="shared" si="44"/>
        <v>282534.29000000004</v>
      </c>
      <c r="R48" s="118">
        <f t="shared" si="45"/>
        <v>4690132.0200000005</v>
      </c>
      <c r="S48" s="32"/>
      <c r="T48" s="35">
        <v>1615032.5614370788</v>
      </c>
      <c r="U48" s="39">
        <v>12.387688967409749</v>
      </c>
      <c r="V48" s="36">
        <v>0</v>
      </c>
      <c r="W48" s="39">
        <v>0</v>
      </c>
      <c r="X48" s="36">
        <v>1615032.5614370788</v>
      </c>
      <c r="Y48" s="40">
        <v>8.593112673585777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6"/>
        <v>1615032.5614370788</v>
      </c>
      <c r="AG48" s="117">
        <f t="shared" si="47"/>
        <v>0</v>
      </c>
      <c r="AH48" s="118">
        <f t="shared" si="48"/>
        <v>1615032.5614370788</v>
      </c>
      <c r="AI48" s="32"/>
      <c r="AJ48" s="35">
        <v>835847.20953525999</v>
      </c>
      <c r="AK48" s="39">
        <v>20.103595967368015</v>
      </c>
      <c r="AL48" s="36">
        <v>94986.618613714934</v>
      </c>
      <c r="AM48" s="39">
        <v>3.4640100147228376</v>
      </c>
      <c r="AN48" s="36">
        <v>930833.82814897492</v>
      </c>
      <c r="AO48" s="40">
        <v>13.490736371329239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9"/>
        <v>835847.20953525999</v>
      </c>
      <c r="AW48" s="117">
        <f t="shared" si="50"/>
        <v>94986.618613714934</v>
      </c>
      <c r="AX48" s="118">
        <f t="shared" si="51"/>
        <v>930833.82814897492</v>
      </c>
      <c r="AY48" s="32"/>
      <c r="AZ48" s="35">
        <v>5498637.9255330646</v>
      </c>
      <c r="BA48" s="39">
        <v>32.369561535445342</v>
      </c>
      <c r="BB48" s="36">
        <v>614882.23741900979</v>
      </c>
      <c r="BC48" s="39">
        <v>10.072380603544193</v>
      </c>
      <c r="BD48" s="36">
        <v>6113520.1629520748</v>
      </c>
      <c r="BE48" s="40">
        <v>26.474967901679282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2"/>
        <v>5498637.9255330646</v>
      </c>
      <c r="BM48" s="117">
        <f t="shared" si="53"/>
        <v>614882.23741900979</v>
      </c>
      <c r="BN48" s="118">
        <f t="shared" si="54"/>
        <v>6113520.1629520748</v>
      </c>
      <c r="BO48" s="32"/>
      <c r="BP48" s="38">
        <v>6002765.8554010531</v>
      </c>
      <c r="BQ48" s="39">
        <v>41.251586460602638</v>
      </c>
      <c r="BR48" s="36">
        <v>0</v>
      </c>
      <c r="BS48" s="39">
        <v>0</v>
      </c>
      <c r="BT48" s="36">
        <v>6002765.8554010531</v>
      </c>
      <c r="BU48" s="40">
        <v>35.14520492158065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5"/>
        <v>6002765.8554010531</v>
      </c>
      <c r="CC48" s="117">
        <f t="shared" si="56"/>
        <v>0</v>
      </c>
      <c r="CD48" s="118">
        <f t="shared" si="57"/>
        <v>6002765.8554010531</v>
      </c>
      <c r="CE48" s="32"/>
      <c r="CF48" s="38">
        <f t="shared" si="58"/>
        <v>18359881.281906456</v>
      </c>
      <c r="CG48" s="39">
        <f t="shared" si="59"/>
        <v>30.6004838365998</v>
      </c>
      <c r="CH48" s="36">
        <f t="shared" si="60"/>
        <v>992403.14603272476</v>
      </c>
      <c r="CI48" s="39">
        <f t="shared" si="61"/>
        <v>4.9816092347729164</v>
      </c>
      <c r="CJ48" s="36">
        <f t="shared" si="62"/>
        <v>19352284.42793918</v>
      </c>
      <c r="CK48" s="40">
        <f t="shared" si="63"/>
        <v>24.214570105029004</v>
      </c>
      <c r="CL48" s="38">
        <f t="shared" si="64"/>
        <v>0</v>
      </c>
      <c r="CM48" s="39">
        <f t="shared" si="65"/>
        <v>0</v>
      </c>
      <c r="CN48" s="36">
        <f t="shared" si="66"/>
        <v>0</v>
      </c>
      <c r="CO48" s="39">
        <f t="shared" si="67"/>
        <v>0</v>
      </c>
      <c r="CP48" s="36">
        <f t="shared" si="68"/>
        <v>0</v>
      </c>
      <c r="CQ48" s="40">
        <f t="shared" si="69"/>
        <v>0</v>
      </c>
      <c r="CR48" s="152"/>
      <c r="CS48" s="161" t="s">
        <v>40</v>
      </c>
      <c r="CT48" s="38">
        <f t="shared" si="70"/>
        <v>19352284.42793918</v>
      </c>
      <c r="CU48" s="36">
        <f t="shared" si="71"/>
        <v>0</v>
      </c>
      <c r="CV48" s="37">
        <f t="shared" si="72"/>
        <v>19352284.42793918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v>23795334.619999997</v>
      </c>
      <c r="E49" s="39">
        <v>211.23431739296396</v>
      </c>
      <c r="F49" s="36">
        <v>14223284.820000004</v>
      </c>
      <c r="G49" s="39">
        <v>509.94137458769552</v>
      </c>
      <c r="H49" s="36">
        <v>38018619.439999998</v>
      </c>
      <c r="I49" s="202">
        <v>270.51621548160324</v>
      </c>
      <c r="J49" s="38">
        <v>17885480.050000001</v>
      </c>
      <c r="K49" s="39">
        <v>51.153255587810499</v>
      </c>
      <c r="L49" s="36">
        <v>46217630.57</v>
      </c>
      <c r="M49" s="39">
        <v>165.38961080276403</v>
      </c>
      <c r="N49" s="36">
        <v>64103110.620000005</v>
      </c>
      <c r="O49" s="40">
        <v>101.89783150954074</v>
      </c>
      <c r="P49" s="116">
        <f t="shared" si="43"/>
        <v>41680814.670000002</v>
      </c>
      <c r="Q49" s="117">
        <f t="shared" si="44"/>
        <v>60440915.390000001</v>
      </c>
      <c r="R49" s="118">
        <f t="shared" si="45"/>
        <v>102121730.06</v>
      </c>
      <c r="S49" s="32"/>
      <c r="T49" s="35">
        <v>50833443.629999995</v>
      </c>
      <c r="U49" s="39">
        <v>389.90476344976753</v>
      </c>
      <c r="V49" s="36">
        <v>43611901.319999978</v>
      </c>
      <c r="W49" s="39">
        <v>757.53246113494606</v>
      </c>
      <c r="X49" s="36">
        <v>94445344.949999973</v>
      </c>
      <c r="Y49" s="40">
        <v>502.51586873819457</v>
      </c>
      <c r="Z49" s="38">
        <v>52351413.430000208</v>
      </c>
      <c r="AA49" s="39">
        <v>59.102049526970816</v>
      </c>
      <c r="AB49" s="36">
        <v>78433207.339999974</v>
      </c>
      <c r="AC49" s="39">
        <v>185.80212241165694</v>
      </c>
      <c r="AD49" s="36">
        <v>130784620.77000019</v>
      </c>
      <c r="AE49" s="40">
        <v>99.99489321537456</v>
      </c>
      <c r="AF49" s="116">
        <f t="shared" si="46"/>
        <v>103184857.06000021</v>
      </c>
      <c r="AG49" s="117">
        <f t="shared" si="47"/>
        <v>122045108.65999995</v>
      </c>
      <c r="AH49" s="118">
        <f t="shared" si="48"/>
        <v>225229965.72000015</v>
      </c>
      <c r="AI49" s="32"/>
      <c r="AJ49" s="35">
        <v>9241990.6300000027</v>
      </c>
      <c r="AK49" s="39">
        <v>222.28613488226671</v>
      </c>
      <c r="AL49" s="36">
        <v>12429772.189999998</v>
      </c>
      <c r="AM49" s="39">
        <v>453.29390576565396</v>
      </c>
      <c r="AN49" s="36">
        <v>21671762.82</v>
      </c>
      <c r="AO49" s="40">
        <v>314.09262326444247</v>
      </c>
      <c r="AP49" s="38">
        <v>6507039.29</v>
      </c>
      <c r="AQ49" s="39">
        <v>40.750241356203929</v>
      </c>
      <c r="AR49" s="36">
        <v>14627891.769999998</v>
      </c>
      <c r="AS49" s="39">
        <v>107.622918009388</v>
      </c>
      <c r="AT49" s="36">
        <v>21134931.059999999</v>
      </c>
      <c r="AU49" s="40">
        <v>71.498655475830432</v>
      </c>
      <c r="AV49" s="116">
        <f t="shared" si="49"/>
        <v>15749029.920000002</v>
      </c>
      <c r="AW49" s="117">
        <f t="shared" si="50"/>
        <v>27057663.959999993</v>
      </c>
      <c r="AX49" s="118">
        <f t="shared" si="51"/>
        <v>42806693.879999995</v>
      </c>
      <c r="AY49" s="32"/>
      <c r="AZ49" s="35">
        <v>67236153.693328351</v>
      </c>
      <c r="BA49" s="39">
        <v>395.80798806130912</v>
      </c>
      <c r="BB49" s="36">
        <v>29473837.356671654</v>
      </c>
      <c r="BC49" s="39">
        <v>482.81067436503849</v>
      </c>
      <c r="BD49" s="36">
        <v>96709991.050000012</v>
      </c>
      <c r="BE49" s="40">
        <v>418.80845087195837</v>
      </c>
      <c r="BF49" s="38">
        <v>56967868.651241861</v>
      </c>
      <c r="BG49" s="39">
        <v>57.010328780457769</v>
      </c>
      <c r="BH49" s="36">
        <v>79876513.95875816</v>
      </c>
      <c r="BI49" s="39">
        <v>172.11954915976349</v>
      </c>
      <c r="BJ49" s="36">
        <v>136844382.61000001</v>
      </c>
      <c r="BK49" s="40">
        <v>93.515672537518867</v>
      </c>
      <c r="BL49" s="116">
        <f t="shared" si="52"/>
        <v>124204022.34457022</v>
      </c>
      <c r="BM49" s="117">
        <f t="shared" si="53"/>
        <v>109350351.31542981</v>
      </c>
      <c r="BN49" s="118">
        <f t="shared" si="54"/>
        <v>233554373.66000003</v>
      </c>
      <c r="BO49" s="32"/>
      <c r="BP49" s="38">
        <v>17274953.870000016</v>
      </c>
      <c r="BQ49" s="39">
        <v>118.71515070507722</v>
      </c>
      <c r="BR49" s="36">
        <v>14956913.319999967</v>
      </c>
      <c r="BS49" s="39">
        <v>591.57984891033368</v>
      </c>
      <c r="BT49" s="36">
        <v>32231867.189999983</v>
      </c>
      <c r="BU49" s="40">
        <v>188.71227109058006</v>
      </c>
      <c r="BV49" s="38">
        <v>13910066.09999999</v>
      </c>
      <c r="BW49" s="39">
        <v>44.486444971072721</v>
      </c>
      <c r="BX49" s="36">
        <v>36222158.990000002</v>
      </c>
      <c r="BY49" s="39">
        <v>172.34367233815792</v>
      </c>
      <c r="BZ49" s="36">
        <v>50132225.089999989</v>
      </c>
      <c r="CA49" s="40">
        <v>95.881697774717637</v>
      </c>
      <c r="CB49" s="116">
        <f t="shared" si="55"/>
        <v>31185019.970000006</v>
      </c>
      <c r="CC49" s="117">
        <f t="shared" si="56"/>
        <v>51179072.309999973</v>
      </c>
      <c r="CD49" s="118">
        <f t="shared" si="57"/>
        <v>82364092.279999971</v>
      </c>
      <c r="CE49" s="32"/>
      <c r="CF49" s="38">
        <f t="shared" si="58"/>
        <v>168381876.44332835</v>
      </c>
      <c r="CG49" s="39">
        <f t="shared" si="59"/>
        <v>280.64271273683204</v>
      </c>
      <c r="CH49" s="36">
        <f t="shared" si="60"/>
        <v>114695709.00667161</v>
      </c>
      <c r="CI49" s="39">
        <f t="shared" si="61"/>
        <v>575.74303896616368</v>
      </c>
      <c r="CJ49" s="36">
        <f t="shared" si="62"/>
        <v>283077585.44999993</v>
      </c>
      <c r="CK49" s="40">
        <f t="shared" si="63"/>
        <v>354.2011829954954</v>
      </c>
      <c r="CL49" s="38">
        <f t="shared" si="64"/>
        <v>147621867.52124208</v>
      </c>
      <c r="CM49" s="39">
        <f t="shared" si="65"/>
        <v>54.532532373583813</v>
      </c>
      <c r="CN49" s="36">
        <f t="shared" si="66"/>
        <v>255377402.62875813</v>
      </c>
      <c r="CO49" s="39">
        <f t="shared" si="67"/>
        <v>168.92857795250265</v>
      </c>
      <c r="CP49" s="36">
        <f t="shared" si="68"/>
        <v>402999270.15000021</v>
      </c>
      <c r="CQ49" s="40">
        <f t="shared" si="69"/>
        <v>95.524847207374677</v>
      </c>
      <c r="CR49" s="152"/>
      <c r="CS49" s="161" t="s">
        <v>53</v>
      </c>
      <c r="CT49" s="38">
        <f t="shared" si="70"/>
        <v>283077585.44999993</v>
      </c>
      <c r="CU49" s="36">
        <f t="shared" si="71"/>
        <v>402999270.15000021</v>
      </c>
      <c r="CV49" s="37">
        <f t="shared" si="72"/>
        <v>686076855.60000014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v>99311.670000000013</v>
      </c>
      <c r="E50" s="39">
        <v>0.88160276611421329</v>
      </c>
      <c r="F50" s="36">
        <v>34089.99</v>
      </c>
      <c r="G50" s="39">
        <v>1.2222138964577656</v>
      </c>
      <c r="H50" s="36">
        <v>133401.66</v>
      </c>
      <c r="I50" s="202">
        <v>0.9492010160736013</v>
      </c>
      <c r="J50" s="38">
        <v>214079.24000000002</v>
      </c>
      <c r="K50" s="39">
        <v>0.61227599422271162</v>
      </c>
      <c r="L50" s="36">
        <v>148996.54</v>
      </c>
      <c r="M50" s="39">
        <v>0.53318353748653591</v>
      </c>
      <c r="N50" s="36">
        <v>363075.78</v>
      </c>
      <c r="O50" s="40">
        <v>0.57714258009957209</v>
      </c>
      <c r="P50" s="116">
        <f t="shared" si="43"/>
        <v>313390.91000000003</v>
      </c>
      <c r="Q50" s="117">
        <f t="shared" si="44"/>
        <v>183086.53</v>
      </c>
      <c r="R50" s="118">
        <f t="shared" si="45"/>
        <v>496477.44000000006</v>
      </c>
      <c r="S50" s="32"/>
      <c r="T50" s="35">
        <v>74027.568980424578</v>
      </c>
      <c r="U50" s="39">
        <v>0.56780929464789431</v>
      </c>
      <c r="V50" s="36">
        <v>67769.273602158733</v>
      </c>
      <c r="W50" s="39">
        <v>1.1771425475006294</v>
      </c>
      <c r="X50" s="36">
        <v>141796.84258258331</v>
      </c>
      <c r="Y50" s="40">
        <v>0.75445924383507579</v>
      </c>
      <c r="Z50" s="38">
        <v>3392.5518905362915</v>
      </c>
      <c r="AA50" s="39">
        <v>3.8300163590691723E-3</v>
      </c>
      <c r="AB50" s="36">
        <v>3140.0333751376529</v>
      </c>
      <c r="AC50" s="39">
        <v>7.4384930226673888E-3</v>
      </c>
      <c r="AD50" s="36">
        <v>6532.5852656739444</v>
      </c>
      <c r="AE50" s="40">
        <v>4.9946634567237611E-3</v>
      </c>
      <c r="AF50" s="116">
        <f t="shared" si="46"/>
        <v>77420.120870960876</v>
      </c>
      <c r="AG50" s="117">
        <f t="shared" si="47"/>
        <v>70909.306977296394</v>
      </c>
      <c r="AH50" s="118">
        <f t="shared" si="48"/>
        <v>148329.42784825727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9"/>
        <v>0</v>
      </c>
      <c r="AW50" s="117">
        <f t="shared" si="50"/>
        <v>0</v>
      </c>
      <c r="AX50" s="118">
        <f t="shared" si="51"/>
        <v>0</v>
      </c>
      <c r="AY50" s="32"/>
      <c r="AZ50" s="35">
        <v>424367.23409024323</v>
      </c>
      <c r="BA50" s="39">
        <v>2.4981789096759224</v>
      </c>
      <c r="BB50" s="36">
        <v>35553.423278235859</v>
      </c>
      <c r="BC50" s="39">
        <v>0.58240031866991149</v>
      </c>
      <c r="BD50" s="36">
        <v>459920.65736847906</v>
      </c>
      <c r="BE50" s="40">
        <v>1.9917141542999393</v>
      </c>
      <c r="BF50" s="38">
        <v>235352.28458296033</v>
      </c>
      <c r="BG50" s="39">
        <v>0.23552770080707483</v>
      </c>
      <c r="BH50" s="36">
        <v>64696.808346338621</v>
      </c>
      <c r="BI50" s="39">
        <v>0.13941000843373</v>
      </c>
      <c r="BJ50" s="36">
        <v>300049.09292929893</v>
      </c>
      <c r="BK50" s="40">
        <v>0.20504526517192551</v>
      </c>
      <c r="BL50" s="116">
        <f t="shared" si="52"/>
        <v>659719.51867320354</v>
      </c>
      <c r="BM50" s="117">
        <f t="shared" si="53"/>
        <v>100250.23162457449</v>
      </c>
      <c r="BN50" s="118">
        <f t="shared" si="54"/>
        <v>759969.75029777805</v>
      </c>
      <c r="BO50" s="32"/>
      <c r="BP50" s="38">
        <v>91711.953316319326</v>
      </c>
      <c r="BQ50" s="39">
        <v>0.63025339698946736</v>
      </c>
      <c r="BR50" s="36">
        <v>43048.876900277013</v>
      </c>
      <c r="BS50" s="39">
        <v>1.7026807301458298</v>
      </c>
      <c r="BT50" s="36">
        <v>134760.83021659634</v>
      </c>
      <c r="BU50" s="40">
        <v>0.78900245444409123</v>
      </c>
      <c r="BV50" s="38">
        <v>28509.325033514448</v>
      </c>
      <c r="BW50" s="39">
        <v>9.1177030371255199E-2</v>
      </c>
      <c r="BX50" s="36">
        <v>14688.172447680176</v>
      </c>
      <c r="BY50" s="39">
        <v>6.9885772967542018E-2</v>
      </c>
      <c r="BZ50" s="36">
        <v>43197.497481194623</v>
      </c>
      <c r="CA50" s="40">
        <v>8.2618503181942651E-2</v>
      </c>
      <c r="CB50" s="116">
        <f t="shared" si="55"/>
        <v>120221.27834983377</v>
      </c>
      <c r="CC50" s="117">
        <f t="shared" si="56"/>
        <v>57737.049347957189</v>
      </c>
      <c r="CD50" s="118">
        <f t="shared" si="57"/>
        <v>177958.32769779096</v>
      </c>
      <c r="CE50" s="32"/>
      <c r="CF50" s="38">
        <f t="shared" si="58"/>
        <v>689418.42638698709</v>
      </c>
      <c r="CG50" s="39">
        <f t="shared" si="59"/>
        <v>1.1490563086646735</v>
      </c>
      <c r="CH50" s="36">
        <f t="shared" si="60"/>
        <v>180461.5637806716</v>
      </c>
      <c r="CI50" s="39">
        <f t="shared" si="61"/>
        <v>0.90587076053234405</v>
      </c>
      <c r="CJ50" s="36">
        <f t="shared" si="62"/>
        <v>869879.99016765866</v>
      </c>
      <c r="CK50" s="40">
        <f t="shared" si="63"/>
        <v>1.088438426135709</v>
      </c>
      <c r="CL50" s="38">
        <f t="shared" si="64"/>
        <v>481333.40150701109</v>
      </c>
      <c r="CM50" s="39">
        <f t="shared" si="65"/>
        <v>0.17780786641512503</v>
      </c>
      <c r="CN50" s="36">
        <f t="shared" si="66"/>
        <v>231521.55416915647</v>
      </c>
      <c r="CO50" s="39">
        <f t="shared" si="67"/>
        <v>0.15314826804783493</v>
      </c>
      <c r="CP50" s="36">
        <f t="shared" si="68"/>
        <v>712854.9556761675</v>
      </c>
      <c r="CQ50" s="40">
        <f t="shared" si="69"/>
        <v>0.16897142443121546</v>
      </c>
      <c r="CR50" s="152"/>
      <c r="CS50" s="161" t="s">
        <v>41</v>
      </c>
      <c r="CT50" s="38">
        <f t="shared" si="70"/>
        <v>869879.99016765866</v>
      </c>
      <c r="CU50" s="36">
        <f t="shared" si="71"/>
        <v>712854.9556761675</v>
      </c>
      <c r="CV50" s="37">
        <f t="shared" si="72"/>
        <v>1582734.945843826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v>15001.79</v>
      </c>
      <c r="E51" s="39">
        <v>0.13317286438406023</v>
      </c>
      <c r="F51" s="36">
        <v>9725.8499999999985</v>
      </c>
      <c r="G51" s="39">
        <v>0.34869675892729091</v>
      </c>
      <c r="H51" s="36">
        <v>24727.64</v>
      </c>
      <c r="I51" s="202">
        <v>0.17594609402238492</v>
      </c>
      <c r="J51" s="38">
        <v>24144.86</v>
      </c>
      <c r="K51" s="39">
        <v>6.9055356146949048E-2</v>
      </c>
      <c r="L51" s="36">
        <v>35298.959999999999</v>
      </c>
      <c r="M51" s="39">
        <v>0.12631719073742068</v>
      </c>
      <c r="N51" s="36">
        <v>59443.82</v>
      </c>
      <c r="O51" s="40">
        <v>9.4491457529264397E-2</v>
      </c>
      <c r="P51" s="116">
        <f t="shared" si="43"/>
        <v>39146.65</v>
      </c>
      <c r="Q51" s="117">
        <f t="shared" si="44"/>
        <v>45024.81</v>
      </c>
      <c r="R51" s="118">
        <f t="shared" si="45"/>
        <v>84171.459999999992</v>
      </c>
      <c r="S51" s="32"/>
      <c r="T51" s="35">
        <v>28481.702710963524</v>
      </c>
      <c r="U51" s="39">
        <v>0.21846152385416973</v>
      </c>
      <c r="V51" s="36">
        <v>26098.687092238542</v>
      </c>
      <c r="W51" s="39">
        <v>0.45333044574939713</v>
      </c>
      <c r="X51" s="36">
        <v>54580.389803202066</v>
      </c>
      <c r="Y51" s="40">
        <v>0.29040618161271686</v>
      </c>
      <c r="Z51" s="38">
        <v>54328.345045110807</v>
      </c>
      <c r="AA51" s="39">
        <v>6.1333903503252282E-2</v>
      </c>
      <c r="AB51" s="36">
        <v>36843.730660101282</v>
      </c>
      <c r="AC51" s="39">
        <v>8.7279910976164582E-2</v>
      </c>
      <c r="AD51" s="36">
        <v>91172.07570521209</v>
      </c>
      <c r="AE51" s="40">
        <v>6.9708058338140297E-2</v>
      </c>
      <c r="AF51" s="116">
        <f t="shared" si="46"/>
        <v>82810.047756074331</v>
      </c>
      <c r="AG51" s="117">
        <f t="shared" si="47"/>
        <v>62942.417752339825</v>
      </c>
      <c r="AH51" s="118">
        <f t="shared" si="48"/>
        <v>145752.46550841414</v>
      </c>
      <c r="AI51" s="32"/>
      <c r="AJ51" s="35">
        <v>9291.3504051338932</v>
      </c>
      <c r="AK51" s="39">
        <v>0.22347332431714392</v>
      </c>
      <c r="AL51" s="36">
        <v>14613.251706026364</v>
      </c>
      <c r="AM51" s="39">
        <v>0.53292191043457071</v>
      </c>
      <c r="AN51" s="36">
        <v>23904.602111160257</v>
      </c>
      <c r="AO51" s="40">
        <v>0.34645355098930775</v>
      </c>
      <c r="AP51" s="38">
        <v>8859.6695280434578</v>
      </c>
      <c r="AQ51" s="39">
        <v>5.5483554887829224E-2</v>
      </c>
      <c r="AR51" s="36">
        <v>13247.824030847987</v>
      </c>
      <c r="AS51" s="39">
        <v>9.7469239032710805E-2</v>
      </c>
      <c r="AT51" s="36">
        <v>22107.493558891445</v>
      </c>
      <c r="AU51" s="40">
        <v>7.4788796846036162E-2</v>
      </c>
      <c r="AV51" s="116">
        <f t="shared" si="49"/>
        <v>18151.019933177351</v>
      </c>
      <c r="AW51" s="117">
        <f t="shared" si="50"/>
        <v>27861.075736874351</v>
      </c>
      <c r="AX51" s="118">
        <f t="shared" si="51"/>
        <v>46012.095670051698</v>
      </c>
      <c r="AY51" s="32"/>
      <c r="AZ51" s="35">
        <v>60708.229214925355</v>
      </c>
      <c r="BA51" s="39">
        <v>0.35737918879063874</v>
      </c>
      <c r="BB51" s="36">
        <v>39384.836163541964</v>
      </c>
      <c r="BC51" s="39">
        <v>0.64516265994702415</v>
      </c>
      <c r="BD51" s="36">
        <v>100093.06537846732</v>
      </c>
      <c r="BE51" s="40">
        <v>0.4334590583563242</v>
      </c>
      <c r="BF51" s="38">
        <v>93521.191091321103</v>
      </c>
      <c r="BG51" s="39">
        <v>9.3590895680103828E-2</v>
      </c>
      <c r="BH51" s="36">
        <v>66630.786955196949</v>
      </c>
      <c r="BI51" s="39">
        <v>0.14357738517244437</v>
      </c>
      <c r="BJ51" s="36">
        <v>160151.97804651805</v>
      </c>
      <c r="BK51" s="40">
        <v>0.10944343969103235</v>
      </c>
      <c r="BL51" s="116">
        <f t="shared" si="52"/>
        <v>154229.42030624647</v>
      </c>
      <c r="BM51" s="117">
        <f t="shared" si="53"/>
        <v>106015.62311873891</v>
      </c>
      <c r="BN51" s="118">
        <f t="shared" si="54"/>
        <v>260245.04342498537</v>
      </c>
      <c r="BO51" s="32"/>
      <c r="BP51" s="38">
        <v>12895.203138959696</v>
      </c>
      <c r="BQ51" s="39">
        <v>8.8617080863683001E-2</v>
      </c>
      <c r="BR51" s="36">
        <v>8686.2203152016809</v>
      </c>
      <c r="BS51" s="39">
        <v>0.3435597166159744</v>
      </c>
      <c r="BT51" s="36">
        <v>21581.423454161377</v>
      </c>
      <c r="BU51" s="40">
        <v>0.12635567804355632</v>
      </c>
      <c r="BV51" s="38">
        <v>22129.451938555329</v>
      </c>
      <c r="BW51" s="39">
        <v>7.0773254334466532E-2</v>
      </c>
      <c r="BX51" s="36">
        <v>20048.552902979354</v>
      </c>
      <c r="BY51" s="39">
        <v>9.5390261892428913E-2</v>
      </c>
      <c r="BZ51" s="36">
        <v>42178.004841534683</v>
      </c>
      <c r="CA51" s="40">
        <v>8.0668645879899178E-2</v>
      </c>
      <c r="CB51" s="116">
        <f t="shared" si="55"/>
        <v>35024.655077515024</v>
      </c>
      <c r="CC51" s="117">
        <f t="shared" si="56"/>
        <v>28734.773218181035</v>
      </c>
      <c r="CD51" s="118">
        <f t="shared" si="57"/>
        <v>63759.42829569606</v>
      </c>
      <c r="CE51" s="32"/>
      <c r="CF51" s="38">
        <f t="shared" si="58"/>
        <v>126378.27546998246</v>
      </c>
      <c r="CG51" s="39">
        <f t="shared" si="59"/>
        <v>0.21063515152615347</v>
      </c>
      <c r="CH51" s="36">
        <f t="shared" si="60"/>
        <v>98508.845277008542</v>
      </c>
      <c r="CI51" s="39">
        <f t="shared" si="61"/>
        <v>0.4944891350864179</v>
      </c>
      <c r="CJ51" s="36">
        <f t="shared" si="62"/>
        <v>224887.12074699102</v>
      </c>
      <c r="CK51" s="40">
        <f t="shared" si="63"/>
        <v>0.28139029122496373</v>
      </c>
      <c r="CL51" s="38">
        <f t="shared" si="64"/>
        <v>202983.51760303072</v>
      </c>
      <c r="CM51" s="39">
        <f t="shared" si="65"/>
        <v>7.4983506379218426E-2</v>
      </c>
      <c r="CN51" s="36">
        <f t="shared" si="66"/>
        <v>172069.85454912559</v>
      </c>
      <c r="CO51" s="39">
        <f t="shared" si="67"/>
        <v>0.11382180074770819</v>
      </c>
      <c r="CP51" s="36">
        <f t="shared" si="68"/>
        <v>375053.37215215631</v>
      </c>
      <c r="CQ51" s="40">
        <f t="shared" si="69"/>
        <v>8.8900697155382541E-2</v>
      </c>
      <c r="CR51" s="152"/>
      <c r="CS51" s="161" t="s">
        <v>42</v>
      </c>
      <c r="CT51" s="38">
        <f t="shared" si="70"/>
        <v>224887.12074699102</v>
      </c>
      <c r="CU51" s="36">
        <f t="shared" si="71"/>
        <v>375053.37215215631</v>
      </c>
      <c r="CV51" s="37">
        <f t="shared" si="72"/>
        <v>599940.49289914733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v>36111.96</v>
      </c>
      <c r="E52" s="39">
        <v>0.32057062202061271</v>
      </c>
      <c r="F52" s="36">
        <v>8765.92</v>
      </c>
      <c r="G52" s="39">
        <v>0.31428079736125053</v>
      </c>
      <c r="H52" s="36">
        <v>44877.88</v>
      </c>
      <c r="I52" s="202">
        <v>0.3193223329846806</v>
      </c>
      <c r="J52" s="38">
        <v>2203828.37</v>
      </c>
      <c r="K52" s="39">
        <v>6.3030455747972951</v>
      </c>
      <c r="L52" s="36">
        <v>368622.98</v>
      </c>
      <c r="M52" s="39">
        <v>1.3191158967532304</v>
      </c>
      <c r="N52" s="36">
        <v>2572451.35</v>
      </c>
      <c r="O52" s="40">
        <v>4.0891496792202098</v>
      </c>
      <c r="P52" s="116">
        <f t="shared" si="43"/>
        <v>2239940.33</v>
      </c>
      <c r="Q52" s="117">
        <f t="shared" si="44"/>
        <v>377388.89999999997</v>
      </c>
      <c r="R52" s="118">
        <f t="shared" si="45"/>
        <v>2617329.23</v>
      </c>
      <c r="S52" s="32"/>
      <c r="T52" s="35">
        <v>29615.509860813385</v>
      </c>
      <c r="U52" s="39">
        <v>0.22715809793987593</v>
      </c>
      <c r="V52" s="36">
        <v>54305.317587133861</v>
      </c>
      <c r="W52" s="39">
        <v>0.9432755655995877</v>
      </c>
      <c r="X52" s="36">
        <v>83920.827447947246</v>
      </c>
      <c r="Y52" s="40">
        <v>0.4465180103112466</v>
      </c>
      <c r="Z52" s="38">
        <v>3523476.4827058129</v>
      </c>
      <c r="AA52" s="39">
        <v>3.9778234806676749</v>
      </c>
      <c r="AB52" s="36">
        <v>715055.10288867913</v>
      </c>
      <c r="AC52" s="39">
        <v>1.6939095092984418</v>
      </c>
      <c r="AD52" s="36">
        <v>4238531.585594492</v>
      </c>
      <c r="AE52" s="40">
        <v>3.2406831231087176</v>
      </c>
      <c r="AF52" s="116">
        <f t="shared" si="46"/>
        <v>3553091.9925666265</v>
      </c>
      <c r="AG52" s="117">
        <f t="shared" si="47"/>
        <v>769360.42047581298</v>
      </c>
      <c r="AH52" s="118">
        <f t="shared" si="48"/>
        <v>4322452.4130424391</v>
      </c>
      <c r="AI52" s="32"/>
      <c r="AJ52" s="35">
        <v>25114.357367638964</v>
      </c>
      <c r="AK52" s="39">
        <v>0.604044480545469</v>
      </c>
      <c r="AL52" s="36">
        <v>14354.657771358357</v>
      </c>
      <c r="AM52" s="39">
        <v>0.52349140335357414</v>
      </c>
      <c r="AN52" s="36">
        <v>39469.015138997318</v>
      </c>
      <c r="AO52" s="40">
        <v>0.57203129277656339</v>
      </c>
      <c r="AP52" s="38">
        <v>1234797.4169173243</v>
      </c>
      <c r="AQ52" s="39">
        <v>7.7329013277554894</v>
      </c>
      <c r="AR52" s="36">
        <v>168319.4217591866</v>
      </c>
      <c r="AS52" s="39">
        <v>1.2383894830646904</v>
      </c>
      <c r="AT52" s="36">
        <v>1403116.8386765108</v>
      </c>
      <c r="AU52" s="40">
        <v>4.7466900722820808</v>
      </c>
      <c r="AV52" s="116">
        <f t="shared" si="49"/>
        <v>1259911.7742849633</v>
      </c>
      <c r="AW52" s="117">
        <f t="shared" si="50"/>
        <v>182674.07953054496</v>
      </c>
      <c r="AX52" s="118">
        <f t="shared" si="51"/>
        <v>1442585.8538155083</v>
      </c>
      <c r="AY52" s="32"/>
      <c r="AZ52" s="35">
        <v>84426.64835003356</v>
      </c>
      <c r="BA52" s="39">
        <v>0.49700555410417946</v>
      </c>
      <c r="BB52" s="36">
        <v>56617.388766630087</v>
      </c>
      <c r="BC52" s="39">
        <v>0.92744895482761458</v>
      </c>
      <c r="BD52" s="36">
        <v>141044.03711666365</v>
      </c>
      <c r="BE52" s="40">
        <v>0.61079971208990091</v>
      </c>
      <c r="BF52" s="38">
        <v>3467469.7930586217</v>
      </c>
      <c r="BG52" s="39">
        <v>3.4700542186120309</v>
      </c>
      <c r="BH52" s="36">
        <v>964131.74282652361</v>
      </c>
      <c r="BI52" s="39">
        <v>2.0775308370568033</v>
      </c>
      <c r="BJ52" s="36">
        <v>4431601.535885145</v>
      </c>
      <c r="BK52" s="40">
        <v>3.0284341245317328</v>
      </c>
      <c r="BL52" s="116">
        <f t="shared" si="52"/>
        <v>3551896.4414086551</v>
      </c>
      <c r="BM52" s="117">
        <f t="shared" si="53"/>
        <v>1020749.1315931537</v>
      </c>
      <c r="BN52" s="118">
        <f t="shared" si="54"/>
        <v>4572645.5730018085</v>
      </c>
      <c r="BO52" s="32"/>
      <c r="BP52" s="38">
        <v>29478.612375627221</v>
      </c>
      <c r="BQ52" s="39">
        <v>0.20257987008732525</v>
      </c>
      <c r="BR52" s="36">
        <v>7673.9857422031855</v>
      </c>
      <c r="BS52" s="39">
        <v>0.30352354317933733</v>
      </c>
      <c r="BT52" s="36">
        <v>37152.598117830406</v>
      </c>
      <c r="BU52" s="40">
        <v>0.21752233981364297</v>
      </c>
      <c r="BV52" s="38">
        <v>1887768.7141093547</v>
      </c>
      <c r="BW52" s="39">
        <v>6.0373630444745752</v>
      </c>
      <c r="BX52" s="36">
        <v>194975.69447215227</v>
      </c>
      <c r="BY52" s="39">
        <v>0.92768703299243616</v>
      </c>
      <c r="BZ52" s="36">
        <v>2082744.4085815069</v>
      </c>
      <c r="CA52" s="40">
        <v>3.9834072708141011</v>
      </c>
      <c r="CB52" s="116">
        <f t="shared" si="55"/>
        <v>1917247.3264849819</v>
      </c>
      <c r="CC52" s="117">
        <f t="shared" si="56"/>
        <v>202649.68021435547</v>
      </c>
      <c r="CD52" s="118">
        <f t="shared" si="57"/>
        <v>2119897.0066993376</v>
      </c>
      <c r="CE52" s="32"/>
      <c r="CF52" s="38">
        <f t="shared" si="58"/>
        <v>204747.08795411311</v>
      </c>
      <c r="CG52" s="39">
        <f t="shared" si="59"/>
        <v>0.34125274882388196</v>
      </c>
      <c r="CH52" s="36">
        <f t="shared" si="60"/>
        <v>141717.26986732549</v>
      </c>
      <c r="CI52" s="39">
        <f t="shared" si="61"/>
        <v>0.71138434326828937</v>
      </c>
      <c r="CJ52" s="36">
        <f t="shared" si="62"/>
        <v>346464.35782143858</v>
      </c>
      <c r="CK52" s="40">
        <f t="shared" si="63"/>
        <v>0.43351396123803626</v>
      </c>
      <c r="CL52" s="38">
        <f t="shared" si="64"/>
        <v>12317340.776791114</v>
      </c>
      <c r="CM52" s="39">
        <f t="shared" si="65"/>
        <v>4.5501103321983889</v>
      </c>
      <c r="CN52" s="36">
        <f t="shared" si="66"/>
        <v>2411104.9419465414</v>
      </c>
      <c r="CO52" s="39">
        <f t="shared" si="67"/>
        <v>1.5949121768200412</v>
      </c>
      <c r="CP52" s="36">
        <f t="shared" si="68"/>
        <v>14728445.718737656</v>
      </c>
      <c r="CQ52" s="40">
        <f t="shared" si="69"/>
        <v>3.491154032018104</v>
      </c>
      <c r="CR52" s="152"/>
      <c r="CS52" s="161" t="s">
        <v>62</v>
      </c>
      <c r="CT52" s="38">
        <f t="shared" si="70"/>
        <v>346464.35782143858</v>
      </c>
      <c r="CU52" s="36">
        <f t="shared" si="71"/>
        <v>14728445.718737656</v>
      </c>
      <c r="CV52" s="37">
        <f t="shared" si="72"/>
        <v>15074910.076559095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v>763159.65</v>
      </c>
      <c r="E53" s="39">
        <v>6.774668661062238</v>
      </c>
      <c r="F53" s="36">
        <v>755076.42999999993</v>
      </c>
      <c r="G53" s="39">
        <v>27.071433744442849</v>
      </c>
      <c r="H53" s="36">
        <v>1518236.08</v>
      </c>
      <c r="I53" s="202">
        <v>10.802798329313156</v>
      </c>
      <c r="J53" s="38">
        <v>2710193.6999999997</v>
      </c>
      <c r="K53" s="39">
        <v>7.7512725764704191</v>
      </c>
      <c r="L53" s="36">
        <v>2969771.69</v>
      </c>
      <c r="M53" s="39">
        <v>10.627316414203767</v>
      </c>
      <c r="N53" s="36">
        <v>5679965.3899999997</v>
      </c>
      <c r="O53" s="40">
        <v>9.028831061275616</v>
      </c>
      <c r="P53" s="116">
        <f t="shared" si="43"/>
        <v>3473353.3499999996</v>
      </c>
      <c r="Q53" s="117">
        <f t="shared" si="44"/>
        <v>3724848.12</v>
      </c>
      <c r="R53" s="118">
        <f t="shared" si="45"/>
        <v>7198201.4699999997</v>
      </c>
      <c r="S53" s="32"/>
      <c r="T53" s="35">
        <v>1315223.1794465827</v>
      </c>
      <c r="U53" s="39">
        <v>10.088078753789734</v>
      </c>
      <c r="V53" s="36">
        <v>1876719.6705303462</v>
      </c>
      <c r="W53" s="39">
        <v>32.598351088748608</v>
      </c>
      <c r="X53" s="36">
        <v>3191942.8499769289</v>
      </c>
      <c r="Y53" s="40">
        <v>16.983387959120641</v>
      </c>
      <c r="Z53" s="38">
        <v>7293484.3233714132</v>
      </c>
      <c r="AA53" s="39">
        <v>8.2339681674585261</v>
      </c>
      <c r="AB53" s="36">
        <v>5294946.265573727</v>
      </c>
      <c r="AC53" s="39">
        <v>12.543312807986409</v>
      </c>
      <c r="AD53" s="36">
        <v>12588430.588945139</v>
      </c>
      <c r="AE53" s="40">
        <v>9.6248225906043743</v>
      </c>
      <c r="AF53" s="116">
        <f t="shared" si="46"/>
        <v>8608707.5028179958</v>
      </c>
      <c r="AG53" s="117">
        <f t="shared" si="47"/>
        <v>7171665.9361040732</v>
      </c>
      <c r="AH53" s="118">
        <f t="shared" si="48"/>
        <v>15780373.43892207</v>
      </c>
      <c r="AI53" s="32"/>
      <c r="AJ53" s="35">
        <v>317870.54741161485</v>
      </c>
      <c r="AK53" s="39">
        <v>7.6453459223035534</v>
      </c>
      <c r="AL53" s="36">
        <v>547115.99213188351</v>
      </c>
      <c r="AM53" s="39">
        <v>19.952444919291182</v>
      </c>
      <c r="AN53" s="36">
        <v>864986.53954349831</v>
      </c>
      <c r="AO53" s="40">
        <v>12.536400178896466</v>
      </c>
      <c r="AP53" s="38">
        <v>904168.70650719665</v>
      </c>
      <c r="AQ53" s="39">
        <v>5.6623437134486672</v>
      </c>
      <c r="AR53" s="36">
        <v>886511.69571363775</v>
      </c>
      <c r="AS53" s="39">
        <v>6.5224009749528227</v>
      </c>
      <c r="AT53" s="36">
        <v>1790680.4022208345</v>
      </c>
      <c r="AU53" s="40">
        <v>6.0578026387803563</v>
      </c>
      <c r="AV53" s="116">
        <f t="shared" si="49"/>
        <v>1222039.2539188114</v>
      </c>
      <c r="AW53" s="117">
        <f t="shared" si="50"/>
        <v>1433627.6878455211</v>
      </c>
      <c r="AX53" s="118">
        <f t="shared" si="51"/>
        <v>2655666.9417643324</v>
      </c>
      <c r="AY53" s="32"/>
      <c r="AZ53" s="35">
        <v>2333683.424699551</v>
      </c>
      <c r="BA53" s="39">
        <v>13.738003891707001</v>
      </c>
      <c r="BB53" s="36">
        <v>1659481.5938595212</v>
      </c>
      <c r="BC53" s="39">
        <v>27.183953610516969</v>
      </c>
      <c r="BD53" s="36">
        <v>3993165.0185590722</v>
      </c>
      <c r="BE53" s="40">
        <v>17.292642025312439</v>
      </c>
      <c r="BF53" s="38">
        <v>9761564.8085190877</v>
      </c>
      <c r="BG53" s="39">
        <v>9.7688404414843397</v>
      </c>
      <c r="BH53" s="36">
        <v>4845237.3874428244</v>
      </c>
      <c r="BI53" s="39">
        <v>10.440616814214994</v>
      </c>
      <c r="BJ53" s="36">
        <v>14606802.195961911</v>
      </c>
      <c r="BK53" s="40">
        <v>9.9818852986521236</v>
      </c>
      <c r="BL53" s="116">
        <f t="shared" si="52"/>
        <v>12095248.233218638</v>
      </c>
      <c r="BM53" s="117">
        <f t="shared" si="53"/>
        <v>6504718.9813023452</v>
      </c>
      <c r="BN53" s="118">
        <f t="shared" si="54"/>
        <v>18599967.214520983</v>
      </c>
      <c r="BO53" s="32"/>
      <c r="BP53" s="38">
        <v>619179.63150265836</v>
      </c>
      <c r="BQ53" s="39">
        <v>4.2550622028000928</v>
      </c>
      <c r="BR53" s="36">
        <v>420122.29622658051</v>
      </c>
      <c r="BS53" s="39">
        <v>16.616789788655637</v>
      </c>
      <c r="BT53" s="36">
        <v>1039301.9277292389</v>
      </c>
      <c r="BU53" s="40">
        <v>6.0849415261754398</v>
      </c>
      <c r="BV53" s="38">
        <v>2358593.0459319036</v>
      </c>
      <c r="BW53" s="39">
        <v>7.5431287668003613</v>
      </c>
      <c r="BX53" s="36">
        <v>2052070.2139790158</v>
      </c>
      <c r="BY53" s="39">
        <v>9.7636730232046585</v>
      </c>
      <c r="BZ53" s="36">
        <v>4410663.2599109197</v>
      </c>
      <c r="CA53" s="40">
        <v>8.4357293320536666</v>
      </c>
      <c r="CB53" s="116">
        <f t="shared" si="55"/>
        <v>2977772.6774345618</v>
      </c>
      <c r="CC53" s="117">
        <f t="shared" si="56"/>
        <v>2472192.5102055962</v>
      </c>
      <c r="CD53" s="118">
        <f t="shared" si="57"/>
        <v>5449965.1876401585</v>
      </c>
      <c r="CE53" s="32"/>
      <c r="CF53" s="38">
        <f t="shared" si="58"/>
        <v>5349116.4330604067</v>
      </c>
      <c r="CG53" s="39">
        <f t="shared" si="59"/>
        <v>8.9153926671228749</v>
      </c>
      <c r="CH53" s="36">
        <f t="shared" si="60"/>
        <v>5258515.9827483306</v>
      </c>
      <c r="CI53" s="39">
        <f t="shared" si="61"/>
        <v>26.396401387462191</v>
      </c>
      <c r="CJ53" s="36">
        <f t="shared" si="62"/>
        <v>10607632.415808737</v>
      </c>
      <c r="CK53" s="40">
        <f t="shared" si="63"/>
        <v>13.272813333094016</v>
      </c>
      <c r="CL53" s="38">
        <f t="shared" si="64"/>
        <v>23028004.584329605</v>
      </c>
      <c r="CM53" s="39">
        <f t="shared" si="65"/>
        <v>8.5067031502855812</v>
      </c>
      <c r="CN53" s="36">
        <f t="shared" si="66"/>
        <v>16048537.252709204</v>
      </c>
      <c r="CO53" s="39">
        <f t="shared" si="67"/>
        <v>10.61588280095005</v>
      </c>
      <c r="CP53" s="36">
        <f t="shared" si="68"/>
        <v>39076541.837038808</v>
      </c>
      <c r="CQ53" s="40">
        <f t="shared" si="69"/>
        <v>9.2624998724844811</v>
      </c>
      <c r="CR53" s="152"/>
      <c r="CS53" s="161" t="s">
        <v>43</v>
      </c>
      <c r="CT53" s="38">
        <f t="shared" si="70"/>
        <v>10607632.415808737</v>
      </c>
      <c r="CU53" s="36">
        <f t="shared" si="71"/>
        <v>39076541.837038808</v>
      </c>
      <c r="CV53" s="37">
        <f t="shared" si="72"/>
        <v>49684174.252847545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v>1249411.3399999999</v>
      </c>
      <c r="E54" s="39">
        <v>11.09118891423803</v>
      </c>
      <c r="F54" s="36">
        <v>829039.35</v>
      </c>
      <c r="G54" s="39">
        <v>29.723194822888281</v>
      </c>
      <c r="H54" s="36">
        <v>2078450.69</v>
      </c>
      <c r="I54" s="202">
        <v>14.788927715044007</v>
      </c>
      <c r="J54" s="38">
        <v>1913062.41</v>
      </c>
      <c r="K54" s="39">
        <v>5.4714422056657464</v>
      </c>
      <c r="L54" s="36">
        <v>3375836.36</v>
      </c>
      <c r="M54" s="39">
        <v>12.080417252645402</v>
      </c>
      <c r="N54" s="36">
        <v>5288898.7699999996</v>
      </c>
      <c r="O54" s="40">
        <v>8.4071944485067363</v>
      </c>
      <c r="P54" s="116">
        <f t="shared" si="43"/>
        <v>3162473.75</v>
      </c>
      <c r="Q54" s="117">
        <f t="shared" si="44"/>
        <v>4204875.71</v>
      </c>
      <c r="R54" s="118">
        <f t="shared" si="45"/>
        <v>7367349.46</v>
      </c>
      <c r="S54" s="32"/>
      <c r="T54" s="35">
        <v>2306772.5911685508</v>
      </c>
      <c r="U54" s="39">
        <v>17.693501704086326</v>
      </c>
      <c r="V54" s="36">
        <v>1846439.3973228876</v>
      </c>
      <c r="W54" s="39">
        <v>32.072387092857298</v>
      </c>
      <c r="X54" s="36">
        <v>4153211.9884914383</v>
      </c>
      <c r="Y54" s="40">
        <v>22.098017975958065</v>
      </c>
      <c r="Z54" s="38">
        <v>4603044.5585794561</v>
      </c>
      <c r="AA54" s="39">
        <v>5.1966002377333602</v>
      </c>
      <c r="AB54" s="36">
        <v>5580029.8286822997</v>
      </c>
      <c r="AC54" s="39">
        <v>13.218653430748839</v>
      </c>
      <c r="AD54" s="36">
        <v>10183074.387261756</v>
      </c>
      <c r="AE54" s="40">
        <v>7.7857429257616948</v>
      </c>
      <c r="AF54" s="116">
        <f t="shared" si="46"/>
        <v>6909817.1497480068</v>
      </c>
      <c r="AG54" s="117">
        <f t="shared" si="47"/>
        <v>7426469.2260051873</v>
      </c>
      <c r="AH54" s="118">
        <f t="shared" si="48"/>
        <v>14336286.375753194</v>
      </c>
      <c r="AI54" s="32"/>
      <c r="AJ54" s="35">
        <v>396780.66762097453</v>
      </c>
      <c r="AK54" s="39">
        <v>9.5432731467151193</v>
      </c>
      <c r="AL54" s="36">
        <v>502056.48828841088</v>
      </c>
      <c r="AM54" s="39">
        <v>18.309196903410193</v>
      </c>
      <c r="AN54" s="36">
        <v>898837.15590938542</v>
      </c>
      <c r="AO54" s="40">
        <v>13.027003042253186</v>
      </c>
      <c r="AP54" s="38">
        <v>761963.07936788199</v>
      </c>
      <c r="AQ54" s="39">
        <v>4.7717829883823502</v>
      </c>
      <c r="AR54" s="36">
        <v>971711.09985523229</v>
      </c>
      <c r="AS54" s="39">
        <v>7.1492451320298436</v>
      </c>
      <c r="AT54" s="36">
        <v>1733674.1792231142</v>
      </c>
      <c r="AU54" s="40">
        <v>5.8649527881458132</v>
      </c>
      <c r="AV54" s="116">
        <f t="shared" si="49"/>
        <v>1158743.7469888565</v>
      </c>
      <c r="AW54" s="117">
        <f t="shared" si="50"/>
        <v>1473767.5881436432</v>
      </c>
      <c r="AX54" s="118">
        <f t="shared" si="51"/>
        <v>2632511.3351324997</v>
      </c>
      <c r="AY54" s="32"/>
      <c r="AZ54" s="35">
        <v>2775359.2106019557</v>
      </c>
      <c r="BA54" s="39">
        <v>16.338075350148788</v>
      </c>
      <c r="BB54" s="36">
        <v>1516370.7141744634</v>
      </c>
      <c r="BC54" s="39">
        <v>24.839655530373147</v>
      </c>
      <c r="BD54" s="36">
        <v>4291729.9247764191</v>
      </c>
      <c r="BE54" s="40">
        <v>18.585595364466101</v>
      </c>
      <c r="BF54" s="38">
        <v>4768760.2134000789</v>
      </c>
      <c r="BG54" s="39">
        <v>4.7723145358568351</v>
      </c>
      <c r="BH54" s="36">
        <v>4921481.7414803328</v>
      </c>
      <c r="BI54" s="39">
        <v>10.604909710743868</v>
      </c>
      <c r="BJ54" s="36">
        <v>9690241.9548804127</v>
      </c>
      <c r="BK54" s="40">
        <v>6.622043785637298</v>
      </c>
      <c r="BL54" s="116">
        <f t="shared" si="52"/>
        <v>7544119.4240020346</v>
      </c>
      <c r="BM54" s="117">
        <f t="shared" si="53"/>
        <v>6437852.4556547962</v>
      </c>
      <c r="BN54" s="118">
        <f t="shared" si="54"/>
        <v>13981971.879656831</v>
      </c>
      <c r="BO54" s="32"/>
      <c r="BP54" s="38">
        <v>937126.77320753597</v>
      </c>
      <c r="BQ54" s="39">
        <v>6.4400256549625885</v>
      </c>
      <c r="BR54" s="36">
        <v>767511.32507756655</v>
      </c>
      <c r="BS54" s="39">
        <v>30.356813870093205</v>
      </c>
      <c r="BT54" s="36">
        <v>1704638.0982851025</v>
      </c>
      <c r="BU54" s="40">
        <v>9.9803751678001777</v>
      </c>
      <c r="BV54" s="38">
        <v>1915402.2489762665</v>
      </c>
      <c r="BW54" s="39">
        <v>6.125739168597601</v>
      </c>
      <c r="BX54" s="36">
        <v>2578003.1820130781</v>
      </c>
      <c r="BY54" s="39">
        <v>12.266042336412108</v>
      </c>
      <c r="BZ54" s="36">
        <v>4493405.4309893446</v>
      </c>
      <c r="CA54" s="40">
        <v>8.5939800345972497</v>
      </c>
      <c r="CB54" s="116">
        <f t="shared" si="55"/>
        <v>2852529.0221838024</v>
      </c>
      <c r="CC54" s="117">
        <f t="shared" si="56"/>
        <v>3345514.5070906449</v>
      </c>
      <c r="CD54" s="118">
        <f t="shared" si="57"/>
        <v>6198043.5292744469</v>
      </c>
      <c r="CE54" s="32"/>
      <c r="CF54" s="38">
        <f t="shared" si="58"/>
        <v>7665450.5825990168</v>
      </c>
      <c r="CG54" s="39">
        <f t="shared" si="59"/>
        <v>12.776035588216983</v>
      </c>
      <c r="CH54" s="36">
        <f t="shared" si="60"/>
        <v>5461417.2748633279</v>
      </c>
      <c r="CI54" s="39">
        <f t="shared" si="61"/>
        <v>27.414913828286416</v>
      </c>
      <c r="CJ54" s="36">
        <f t="shared" si="62"/>
        <v>13126867.857462345</v>
      </c>
      <c r="CK54" s="40">
        <f t="shared" si="63"/>
        <v>16.42500983165959</v>
      </c>
      <c r="CL54" s="38">
        <f t="shared" si="64"/>
        <v>13962232.510323683</v>
      </c>
      <c r="CM54" s="39">
        <f t="shared" si="65"/>
        <v>5.1577446428603766</v>
      </c>
      <c r="CN54" s="36">
        <f t="shared" si="66"/>
        <v>17427062.212030943</v>
      </c>
      <c r="CO54" s="39">
        <f t="shared" si="67"/>
        <v>11.52775776973411</v>
      </c>
      <c r="CP54" s="36">
        <f t="shared" si="68"/>
        <v>31389294.722354628</v>
      </c>
      <c r="CQ54" s="40">
        <f t="shared" si="69"/>
        <v>7.440354870082329</v>
      </c>
      <c r="CR54" s="152"/>
      <c r="CS54" s="161" t="s">
        <v>44</v>
      </c>
      <c r="CT54" s="38">
        <f t="shared" si="70"/>
        <v>13126867.857462345</v>
      </c>
      <c r="CU54" s="36">
        <f t="shared" si="71"/>
        <v>31389294.722354628</v>
      </c>
      <c r="CV54" s="37">
        <f t="shared" si="72"/>
        <v>44516162.579816975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v>4883012.2699999996</v>
      </c>
      <c r="E55" s="39">
        <v>43.347142628873755</v>
      </c>
      <c r="F55" s="36">
        <v>2920478.61</v>
      </c>
      <c r="G55" s="39">
        <v>104.70667610784454</v>
      </c>
      <c r="H55" s="36">
        <v>7803490.879999999</v>
      </c>
      <c r="I55" s="202">
        <v>55.524657430927626</v>
      </c>
      <c r="J55" s="38">
        <v>11753311.09</v>
      </c>
      <c r="K55" s="39">
        <v>33.614984026655605</v>
      </c>
      <c r="L55" s="36">
        <v>11564401.359999999</v>
      </c>
      <c r="M55" s="39">
        <v>41.383165179801537</v>
      </c>
      <c r="N55" s="36">
        <v>23317712.449999999</v>
      </c>
      <c r="O55" s="40">
        <v>37.065663607230739</v>
      </c>
      <c r="P55" s="116">
        <f t="shared" si="43"/>
        <v>16636323.359999999</v>
      </c>
      <c r="Q55" s="117">
        <f t="shared" si="44"/>
        <v>14484879.969999999</v>
      </c>
      <c r="R55" s="118">
        <f t="shared" si="45"/>
        <v>31121203.329999998</v>
      </c>
      <c r="S55" s="32"/>
      <c r="T55" s="35">
        <v>10573028.880327396</v>
      </c>
      <c r="U55" s="39">
        <v>81.097679601204192</v>
      </c>
      <c r="V55" s="36">
        <v>8465443.8219067417</v>
      </c>
      <c r="W55" s="39">
        <v>147.04354313641838</v>
      </c>
      <c r="X55" s="36">
        <v>19038472.702234138</v>
      </c>
      <c r="Y55" s="40">
        <v>101.2981069048612</v>
      </c>
      <c r="Z55" s="38">
        <v>28546066.837480787</v>
      </c>
      <c r="AA55" s="39">
        <v>32.227039261984679</v>
      </c>
      <c r="AB55" s="36">
        <v>21597282.170689963</v>
      </c>
      <c r="AC55" s="39">
        <v>51.162269167987255</v>
      </c>
      <c r="AD55" s="36">
        <v>50143349.008170754</v>
      </c>
      <c r="AE55" s="40">
        <v>38.338443771237657</v>
      </c>
      <c r="AF55" s="116">
        <f t="shared" si="46"/>
        <v>39119095.717808187</v>
      </c>
      <c r="AG55" s="117">
        <f t="shared" si="47"/>
        <v>30062725.992596705</v>
      </c>
      <c r="AH55" s="118">
        <f t="shared" si="48"/>
        <v>69181821.710404888</v>
      </c>
      <c r="AI55" s="32"/>
      <c r="AJ55" s="35">
        <v>1973445.8994702883</v>
      </c>
      <c r="AK55" s="39">
        <v>47.464845935740634</v>
      </c>
      <c r="AL55" s="36">
        <v>2228210.1955029876</v>
      </c>
      <c r="AM55" s="39">
        <v>81.259260986214485</v>
      </c>
      <c r="AN55" s="36">
        <v>4201656.0949732754</v>
      </c>
      <c r="AO55" s="40">
        <v>60.895331675893146</v>
      </c>
      <c r="AP55" s="38">
        <v>4623857.4845404625</v>
      </c>
      <c r="AQ55" s="39">
        <v>28.956841982079663</v>
      </c>
      <c r="AR55" s="36">
        <v>3536191.1506636147</v>
      </c>
      <c r="AS55" s="39">
        <v>26.017092295822589</v>
      </c>
      <c r="AT55" s="36">
        <v>8160048.6352040768</v>
      </c>
      <c r="AU55" s="40">
        <v>27.605129365133429</v>
      </c>
      <c r="AV55" s="116">
        <f t="shared" si="49"/>
        <v>6597303.3840107508</v>
      </c>
      <c r="AW55" s="117">
        <f t="shared" si="50"/>
        <v>5764401.3461666023</v>
      </c>
      <c r="AX55" s="118">
        <f t="shared" si="51"/>
        <v>12361704.730177354</v>
      </c>
      <c r="AY55" s="32"/>
      <c r="AZ55" s="35">
        <v>11476977.437714467</v>
      </c>
      <c r="BA55" s="39">
        <v>67.563046056537871</v>
      </c>
      <c r="BB55" s="36">
        <v>5604458.6499230983</v>
      </c>
      <c r="BC55" s="39">
        <v>91.806588584836661</v>
      </c>
      <c r="BD55" s="36">
        <v>17081436.087637566</v>
      </c>
      <c r="BE55" s="40">
        <v>73.972189521072792</v>
      </c>
      <c r="BF55" s="38">
        <v>31233247.797858711</v>
      </c>
      <c r="BG55" s="39">
        <v>31.256527021195087</v>
      </c>
      <c r="BH55" s="36">
        <v>17333052.978996467</v>
      </c>
      <c r="BI55" s="39">
        <v>37.349617759327032</v>
      </c>
      <c r="BJ55" s="36">
        <v>48566300.776855178</v>
      </c>
      <c r="BK55" s="40">
        <v>33.188868941377706</v>
      </c>
      <c r="BL55" s="116">
        <f t="shared" si="52"/>
        <v>42710225.23557318</v>
      </c>
      <c r="BM55" s="117">
        <f t="shared" si="53"/>
        <v>22937511.628919564</v>
      </c>
      <c r="BN55" s="118">
        <f t="shared" si="54"/>
        <v>65647736.864492744</v>
      </c>
      <c r="BO55" s="32"/>
      <c r="BP55" s="38">
        <v>3561173.4039298762</v>
      </c>
      <c r="BQ55" s="39">
        <v>24.472727424680972</v>
      </c>
      <c r="BR55" s="36">
        <v>2481822.0182017991</v>
      </c>
      <c r="BS55" s="39">
        <v>98.161690392825179</v>
      </c>
      <c r="BT55" s="36">
        <v>6042995.4221316753</v>
      </c>
      <c r="BU55" s="40">
        <v>35.380742405585956</v>
      </c>
      <c r="BV55" s="38">
        <v>10145492.848865222</v>
      </c>
      <c r="BW55" s="39">
        <v>32.446783939111178</v>
      </c>
      <c r="BX55" s="36">
        <v>7463448.307495594</v>
      </c>
      <c r="BY55" s="39">
        <v>35.510806795776801</v>
      </c>
      <c r="BZ55" s="36">
        <v>17608941.156360816</v>
      </c>
      <c r="CA55" s="40">
        <v>33.678440784463795</v>
      </c>
      <c r="CB55" s="116">
        <f t="shared" si="55"/>
        <v>13706666.252795098</v>
      </c>
      <c r="CC55" s="117">
        <f t="shared" si="56"/>
        <v>9945270.3256973922</v>
      </c>
      <c r="CD55" s="118">
        <f t="shared" si="57"/>
        <v>23651936.578492492</v>
      </c>
      <c r="CE55" s="32"/>
      <c r="CF55" s="38">
        <f t="shared" si="58"/>
        <v>32467637.891442023</v>
      </c>
      <c r="CG55" s="39">
        <f t="shared" si="59"/>
        <v>54.113935338392395</v>
      </c>
      <c r="CH55" s="36">
        <f t="shared" si="60"/>
        <v>21700413.295534626</v>
      </c>
      <c r="CI55" s="39">
        <f t="shared" si="61"/>
        <v>108.93050843659815</v>
      </c>
      <c r="CJ55" s="36">
        <f t="shared" si="62"/>
        <v>54168051.186976649</v>
      </c>
      <c r="CK55" s="40">
        <f t="shared" si="63"/>
        <v>67.777841825546361</v>
      </c>
      <c r="CL55" s="38">
        <f t="shared" si="64"/>
        <v>86301976.058745191</v>
      </c>
      <c r="CM55" s="39">
        <f t="shared" si="65"/>
        <v>31.880543054710834</v>
      </c>
      <c r="CN55" s="36">
        <f t="shared" si="66"/>
        <v>61494375.967845634</v>
      </c>
      <c r="CO55" s="39">
        <f t="shared" si="67"/>
        <v>40.67766911791319</v>
      </c>
      <c r="CP55" s="36">
        <f t="shared" si="68"/>
        <v>147796352.02659082</v>
      </c>
      <c r="CQ55" s="40">
        <f t="shared" si="69"/>
        <v>35.032877205689502</v>
      </c>
      <c r="CR55" s="152"/>
      <c r="CS55" s="161" t="s">
        <v>45</v>
      </c>
      <c r="CT55" s="38">
        <f t="shared" si="70"/>
        <v>54168051.186976649</v>
      </c>
      <c r="CU55" s="36">
        <f t="shared" si="71"/>
        <v>147796352.02659082</v>
      </c>
      <c r="CV55" s="37">
        <f t="shared" si="72"/>
        <v>201964403.21356747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v>14042859.14045262</v>
      </c>
      <c r="E56" s="39">
        <v>124.66030892819839</v>
      </c>
      <c r="F56" s="36">
        <v>434505.8192813794</v>
      </c>
      <c r="G56" s="39">
        <v>15.57815213256057</v>
      </c>
      <c r="H56" s="36">
        <v>14477364.959733998</v>
      </c>
      <c r="I56" s="202">
        <v>103.0116831368355</v>
      </c>
      <c r="J56" s="38">
        <v>818190.30999999994</v>
      </c>
      <c r="K56" s="39">
        <v>2.3400600895193695</v>
      </c>
      <c r="L56" s="36">
        <v>697.4</v>
      </c>
      <c r="M56" s="39">
        <v>2.4956431809967541E-3</v>
      </c>
      <c r="N56" s="36">
        <v>818887.71</v>
      </c>
      <c r="O56" s="40">
        <v>1.3016978597724975</v>
      </c>
      <c r="P56" s="116">
        <f t="shared" si="43"/>
        <v>14861049.45045262</v>
      </c>
      <c r="Q56" s="117">
        <f t="shared" si="44"/>
        <v>435203.21928137942</v>
      </c>
      <c r="R56" s="118">
        <f t="shared" si="45"/>
        <v>15296252.669733999</v>
      </c>
      <c r="S56" s="32"/>
      <c r="T56" s="35">
        <v>44500374.95985432</v>
      </c>
      <c r="U56" s="39">
        <v>341.32860048670995</v>
      </c>
      <c r="V56" s="36">
        <v>1205877.1503987568</v>
      </c>
      <c r="W56" s="39">
        <v>20.94591287972689</v>
      </c>
      <c r="X56" s="36">
        <v>45706252.110253073</v>
      </c>
      <c r="Y56" s="40">
        <v>243.18950815532776</v>
      </c>
      <c r="Z56" s="38">
        <v>3307678.9671595753</v>
      </c>
      <c r="AA56" s="39">
        <v>3.7341991997556678</v>
      </c>
      <c r="AB56" s="36">
        <v>10905.647459390031</v>
      </c>
      <c r="AC56" s="39">
        <v>2.5834624299427032E-2</v>
      </c>
      <c r="AD56" s="36">
        <v>3318584.6146189654</v>
      </c>
      <c r="AE56" s="40">
        <v>2.5373129670084826</v>
      </c>
      <c r="AF56" s="116">
        <f t="shared" si="46"/>
        <v>47808053.927013896</v>
      </c>
      <c r="AG56" s="117">
        <f t="shared" si="47"/>
        <v>1216782.797858147</v>
      </c>
      <c r="AH56" s="118">
        <f t="shared" si="48"/>
        <v>49024836.724872045</v>
      </c>
      <c r="AI56" s="32"/>
      <c r="AJ56" s="35">
        <v>951548.63562714786</v>
      </c>
      <c r="AK56" s="39">
        <v>22.8864188283702</v>
      </c>
      <c r="AL56" s="36">
        <v>36363.729798121043</v>
      </c>
      <c r="AM56" s="39">
        <v>1.3261270485438548</v>
      </c>
      <c r="AN56" s="36">
        <v>0</v>
      </c>
      <c r="AO56" s="39">
        <v>0</v>
      </c>
      <c r="AP56" s="38">
        <v>323524.00249068171</v>
      </c>
      <c r="AQ56" s="39">
        <v>2.0260644816270044</v>
      </c>
      <c r="AR56" s="36">
        <v>1455.8968889579471</v>
      </c>
      <c r="AS56" s="39">
        <v>1.0711582637751784E-2</v>
      </c>
      <c r="AT56" s="36">
        <v>0</v>
      </c>
      <c r="AU56" s="40">
        <v>0</v>
      </c>
      <c r="AV56" s="116">
        <f t="shared" si="49"/>
        <v>1275072.6381178296</v>
      </c>
      <c r="AW56" s="117">
        <f t="shared" si="50"/>
        <v>37819.626687078991</v>
      </c>
      <c r="AX56" s="118">
        <f t="shared" si="51"/>
        <v>1312892.2648049085</v>
      </c>
      <c r="AY56" s="32"/>
      <c r="AZ56" s="35">
        <v>26081180.778987799</v>
      </c>
      <c r="BA56" s="39">
        <v>153.53554781672145</v>
      </c>
      <c r="BB56" s="36">
        <v>580307.35238379007</v>
      </c>
      <c r="BC56" s="39">
        <v>9.5060097113546327</v>
      </c>
      <c r="BD56" s="36">
        <v>26661488.131371588</v>
      </c>
      <c r="BE56" s="40">
        <v>115.45918287251085</v>
      </c>
      <c r="BF56" s="38">
        <v>2390988.9831499197</v>
      </c>
      <c r="BG56" s="39">
        <v>2.392771070203235</v>
      </c>
      <c r="BH56" s="36">
        <v>8637.8407474488595</v>
      </c>
      <c r="BI56" s="39">
        <v>1.8612996254848656E-2</v>
      </c>
      <c r="BJ56" s="36">
        <v>2399626.8238973687</v>
      </c>
      <c r="BK56" s="40">
        <v>1.6398387131123231</v>
      </c>
      <c r="BL56" s="116">
        <f t="shared" si="52"/>
        <v>28472169.762137718</v>
      </c>
      <c r="BM56" s="117">
        <f t="shared" si="53"/>
        <v>588945.19313123892</v>
      </c>
      <c r="BN56" s="118">
        <f t="shared" si="54"/>
        <v>29061114.955268957</v>
      </c>
      <c r="BO56" s="32"/>
      <c r="BP56" s="38">
        <v>6473547.2003485756</v>
      </c>
      <c r="BQ56" s="39">
        <v>44.486841311942165</v>
      </c>
      <c r="BR56" s="36">
        <v>42750.300929440753</v>
      </c>
      <c r="BS56" s="39">
        <v>1.6908713732326366</v>
      </c>
      <c r="BT56" s="36">
        <v>6516297.5012780167</v>
      </c>
      <c r="BU56" s="40">
        <v>38.151848086218401</v>
      </c>
      <c r="BV56" s="38">
        <v>1996899.5538909279</v>
      </c>
      <c r="BW56" s="39">
        <v>6.3863795813974242</v>
      </c>
      <c r="BX56" s="36">
        <v>2071.8711445514659</v>
      </c>
      <c r="BY56" s="39">
        <v>9.8578851073466076E-3</v>
      </c>
      <c r="BZ56" s="36">
        <v>1998971.4250354795</v>
      </c>
      <c r="CA56" s="40">
        <v>3.8231850609355931</v>
      </c>
      <c r="CB56" s="116">
        <f t="shared" si="55"/>
        <v>8470446.7542395033</v>
      </c>
      <c r="CC56" s="117">
        <f t="shared" si="56"/>
        <v>44822.172073992217</v>
      </c>
      <c r="CD56" s="118">
        <f t="shared" si="57"/>
        <v>8515268.9263134953</v>
      </c>
      <c r="CE56" s="32"/>
      <c r="CF56" s="38">
        <f t="shared" si="58"/>
        <v>92049510.71527046</v>
      </c>
      <c r="CG56" s="39">
        <f t="shared" si="59"/>
        <v>153.41926897890411</v>
      </c>
      <c r="CH56" s="36">
        <f t="shared" si="60"/>
        <v>2299804.3527914882</v>
      </c>
      <c r="CI56" s="39">
        <f t="shared" si="61"/>
        <v>11.544427935196447</v>
      </c>
      <c r="CJ56" s="36">
        <f t="shared" si="62"/>
        <v>94349315.068061948</v>
      </c>
      <c r="CK56" s="40">
        <f t="shared" si="63"/>
        <v>118.05469853361105</v>
      </c>
      <c r="CL56" s="38">
        <f t="shared" si="64"/>
        <v>8837281.8166911043</v>
      </c>
      <c r="CM56" s="39">
        <f t="shared" si="65"/>
        <v>3.2645526361048463</v>
      </c>
      <c r="CN56" s="36">
        <f t="shared" si="66"/>
        <v>23768.656240348304</v>
      </c>
      <c r="CO56" s="39">
        <f t="shared" si="67"/>
        <v>1.5722633471845656E-2</v>
      </c>
      <c r="CP56" s="36">
        <f t="shared" si="68"/>
        <v>8861050.4729314521</v>
      </c>
      <c r="CQ56" s="40">
        <f t="shared" si="69"/>
        <v>2.1003772344514546</v>
      </c>
      <c r="CR56" s="152"/>
      <c r="CS56" s="161" t="s">
        <v>179</v>
      </c>
      <c r="CT56" s="38">
        <f t="shared" si="70"/>
        <v>94349315.068061948</v>
      </c>
      <c r="CU56" s="36">
        <f t="shared" si="71"/>
        <v>8861050.4729314521</v>
      </c>
      <c r="CV56" s="37">
        <f t="shared" si="72"/>
        <v>103210365.54099339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v>7264441.6999999993</v>
      </c>
      <c r="E57" s="39">
        <v>64.487405125655798</v>
      </c>
      <c r="F57" s="36">
        <v>2140170.42</v>
      </c>
      <c r="G57" s="39">
        <v>76.730618815430944</v>
      </c>
      <c r="H57" s="36">
        <v>9404612.1199999992</v>
      </c>
      <c r="I57" s="202">
        <v>66.917213624493911</v>
      </c>
      <c r="J57" s="38">
        <v>9542687.0600000005</v>
      </c>
      <c r="K57" s="39">
        <v>27.292502566889276</v>
      </c>
      <c r="L57" s="36">
        <v>6565439.9800000004</v>
      </c>
      <c r="M57" s="39">
        <v>23.494401371279707</v>
      </c>
      <c r="N57" s="36">
        <v>16108127.040000001</v>
      </c>
      <c r="O57" s="40">
        <v>25.605359851977138</v>
      </c>
      <c r="P57" s="116">
        <f t="shared" si="43"/>
        <v>16807128.759999998</v>
      </c>
      <c r="Q57" s="117">
        <f t="shared" si="44"/>
        <v>8705610.4000000004</v>
      </c>
      <c r="R57" s="118">
        <f t="shared" si="45"/>
        <v>25512739.159999996</v>
      </c>
      <c r="S57" s="32"/>
      <c r="T57" s="35">
        <v>21896538.576241277</v>
      </c>
      <c r="U57" s="39">
        <v>167.95172792306195</v>
      </c>
      <c r="V57" s="36">
        <v>2586341.2333706208</v>
      </c>
      <c r="W57" s="39">
        <v>44.924375699060654</v>
      </c>
      <c r="X57" s="36">
        <v>24482879.809611898</v>
      </c>
      <c r="Y57" s="40">
        <v>130.26619388444436</v>
      </c>
      <c r="Z57" s="38">
        <v>28229642.303746227</v>
      </c>
      <c r="AA57" s="39">
        <v>31.869812260094186</v>
      </c>
      <c r="AB57" s="36">
        <v>4957565.5588923246</v>
      </c>
      <c r="AC57" s="39">
        <v>11.744084349937873</v>
      </c>
      <c r="AD57" s="36">
        <v>33187207.862638552</v>
      </c>
      <c r="AE57" s="40">
        <v>25.374170806956236</v>
      </c>
      <c r="AF57" s="116">
        <f t="shared" si="46"/>
        <v>50126180.879987508</v>
      </c>
      <c r="AG57" s="117">
        <f t="shared" si="47"/>
        <v>7543906.7922629453</v>
      </c>
      <c r="AH57" s="118">
        <f t="shared" si="48"/>
        <v>57670087.67225045</v>
      </c>
      <c r="AI57" s="32"/>
      <c r="AJ57" s="35">
        <v>-5445444.6209646957</v>
      </c>
      <c r="AK57" s="39">
        <v>-130.97252377431502</v>
      </c>
      <c r="AL57" s="36">
        <v>1677743.8411283242</v>
      </c>
      <c r="AM57" s="39">
        <v>61.184633716068859</v>
      </c>
      <c r="AN57" s="36">
        <v>-3767700.7798363715</v>
      </c>
      <c r="AO57" s="40">
        <v>-54.605941908988257</v>
      </c>
      <c r="AP57" s="38">
        <v>3792753.5263153911</v>
      </c>
      <c r="AQ57" s="39">
        <v>23.752065219502576</v>
      </c>
      <c r="AR57" s="36">
        <v>3231838.2032312355</v>
      </c>
      <c r="AS57" s="39">
        <v>23.777852846799068</v>
      </c>
      <c r="AT57" s="36">
        <v>7024591.729546627</v>
      </c>
      <c r="AU57" s="40">
        <v>23.763922508352962</v>
      </c>
      <c r="AV57" s="116">
        <f t="shared" si="49"/>
        <v>-1652691.0946493046</v>
      </c>
      <c r="AW57" s="117">
        <f t="shared" si="50"/>
        <v>4909582.0443595592</v>
      </c>
      <c r="AX57" s="118">
        <f t="shared" si="51"/>
        <v>3256890.9497102546</v>
      </c>
      <c r="AY57" s="32"/>
      <c r="AZ57" s="35">
        <v>23760292.632319737</v>
      </c>
      <c r="BA57" s="39">
        <v>139.87286758611245</v>
      </c>
      <c r="BB57" s="36">
        <v>3946528.5151704354</v>
      </c>
      <c r="BC57" s="39">
        <v>64.648049412506595</v>
      </c>
      <c r="BD57" s="36">
        <v>27706821.147490174</v>
      </c>
      <c r="BE57" s="40">
        <v>119.98606056500896</v>
      </c>
      <c r="BF57" s="38">
        <v>26155768.395614907</v>
      </c>
      <c r="BG57" s="39">
        <v>26.175263197370931</v>
      </c>
      <c r="BH57" s="36">
        <v>9104623.5455198083</v>
      </c>
      <c r="BI57" s="39">
        <v>19.618829393748371</v>
      </c>
      <c r="BJ57" s="36">
        <v>35260391.941134714</v>
      </c>
      <c r="BK57" s="40">
        <v>24.095978244932084</v>
      </c>
      <c r="BL57" s="116">
        <f t="shared" si="52"/>
        <v>49916061.027934641</v>
      </c>
      <c r="BM57" s="117">
        <f t="shared" si="53"/>
        <v>13051152.060690243</v>
      </c>
      <c r="BN57" s="118">
        <f t="shared" si="54"/>
        <v>62967213.08862488</v>
      </c>
      <c r="BO57" s="32"/>
      <c r="BP57" s="38">
        <v>7131455.6626835382</v>
      </c>
      <c r="BQ57" s="39">
        <v>49.008051779072666</v>
      </c>
      <c r="BR57" s="36">
        <v>2285194.7871017279</v>
      </c>
      <c r="BS57" s="39">
        <v>90.384637388827585</v>
      </c>
      <c r="BT57" s="36">
        <v>9416650.4497852661</v>
      </c>
      <c r="BU57" s="40">
        <v>55.13293666699024</v>
      </c>
      <c r="BV57" s="38">
        <v>10007515.052338026</v>
      </c>
      <c r="BW57" s="39">
        <v>32.005510575756205</v>
      </c>
      <c r="BX57" s="36">
        <v>4607292.5718967943</v>
      </c>
      <c r="BY57" s="39">
        <v>21.921325053987619</v>
      </c>
      <c r="BZ57" s="36">
        <v>14614807.624234822</v>
      </c>
      <c r="CA57" s="40">
        <v>27.951932417658476</v>
      </c>
      <c r="CB57" s="116">
        <f t="shared" si="55"/>
        <v>17138970.715021566</v>
      </c>
      <c r="CC57" s="117">
        <f t="shared" si="56"/>
        <v>6892487.3589985222</v>
      </c>
      <c r="CD57" s="118">
        <f t="shared" si="57"/>
        <v>24031458.074020088</v>
      </c>
      <c r="CE57" s="32"/>
      <c r="CF57" s="38">
        <f t="shared" si="58"/>
        <v>54607283.950279854</v>
      </c>
      <c r="CG57" s="39">
        <f t="shared" si="59"/>
        <v>91.014167478736539</v>
      </c>
      <c r="CH57" s="36">
        <f t="shared" si="60"/>
        <v>12635978.796771109</v>
      </c>
      <c r="CI57" s="39">
        <f t="shared" si="61"/>
        <v>63.42937234331783</v>
      </c>
      <c r="CJ57" s="36">
        <f t="shared" si="62"/>
        <v>67243262.747050971</v>
      </c>
      <c r="CK57" s="40">
        <f t="shared" si="63"/>
        <v>84.138216650464173</v>
      </c>
      <c r="CL57" s="38">
        <f t="shared" si="64"/>
        <v>77728366.338014543</v>
      </c>
      <c r="CM57" s="39">
        <f t="shared" si="65"/>
        <v>28.713392702904454</v>
      </c>
      <c r="CN57" s="36">
        <f t="shared" si="66"/>
        <v>28466759.859540164</v>
      </c>
      <c r="CO57" s="39">
        <f t="shared" si="67"/>
        <v>18.830363268194578</v>
      </c>
      <c r="CP57" s="36">
        <f t="shared" si="68"/>
        <v>106195126.19755471</v>
      </c>
      <c r="CQ57" s="40">
        <f t="shared" si="69"/>
        <v>25.171939394365378</v>
      </c>
      <c r="CR57" s="152"/>
      <c r="CS57" s="161" t="s">
        <v>46</v>
      </c>
      <c r="CT57" s="38">
        <f t="shared" si="70"/>
        <v>67243262.747050971</v>
      </c>
      <c r="CU57" s="36">
        <f t="shared" si="71"/>
        <v>106195126.19755471</v>
      </c>
      <c r="CV57" s="37">
        <f t="shared" si="72"/>
        <v>173438388.94460568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v>354661.85</v>
      </c>
      <c r="E58" s="39">
        <v>3.1483799234791254</v>
      </c>
      <c r="F58" s="36">
        <v>169744.08000000002</v>
      </c>
      <c r="G58" s="39">
        <v>6.0857622257278079</v>
      </c>
      <c r="H58" s="36">
        <v>524405.92999999993</v>
      </c>
      <c r="I58" s="202">
        <v>3.7313376879344813</v>
      </c>
      <c r="J58" s="38">
        <v>226688.79</v>
      </c>
      <c r="K58" s="39">
        <v>0.6483398589998427</v>
      </c>
      <c r="L58" s="36">
        <v>491312.73</v>
      </c>
      <c r="M58" s="39">
        <v>1.7581606887889294</v>
      </c>
      <c r="N58" s="36">
        <v>718001.52</v>
      </c>
      <c r="O58" s="40">
        <v>1.1413299167689306</v>
      </c>
      <c r="P58" s="116">
        <f t="shared" si="43"/>
        <v>581350.64</v>
      </c>
      <c r="Q58" s="117">
        <f t="shared" si="44"/>
        <v>661056.81000000006</v>
      </c>
      <c r="R58" s="118">
        <f t="shared" si="45"/>
        <v>1242407.4500000002</v>
      </c>
      <c r="S58" s="32"/>
      <c r="T58" s="35">
        <v>591202.58211793681</v>
      </c>
      <c r="U58" s="39">
        <v>4.5346662840592202</v>
      </c>
      <c r="V58" s="36">
        <v>400842.17989407131</v>
      </c>
      <c r="W58" s="39">
        <v>6.9625710842971511</v>
      </c>
      <c r="X58" s="36">
        <v>992044.76201200811</v>
      </c>
      <c r="Y58" s="40">
        <v>5.2783780468328931</v>
      </c>
      <c r="Z58" s="38">
        <v>562473.74922240956</v>
      </c>
      <c r="AA58" s="39">
        <v>0.63500389399445634</v>
      </c>
      <c r="AB58" s="36">
        <v>603346.01136206952</v>
      </c>
      <c r="AC58" s="39">
        <v>1.4292794246412139</v>
      </c>
      <c r="AD58" s="36">
        <v>1165819.7605844792</v>
      </c>
      <c r="AE58" s="40">
        <v>0.89135879877673763</v>
      </c>
      <c r="AF58" s="116">
        <f t="shared" si="46"/>
        <v>1153676.3313403465</v>
      </c>
      <c r="AG58" s="117">
        <f t="shared" si="47"/>
        <v>1004188.1912561408</v>
      </c>
      <c r="AH58" s="118">
        <f t="shared" si="48"/>
        <v>2157864.5225964873</v>
      </c>
      <c r="AI58" s="32"/>
      <c r="AJ58" s="35">
        <v>188492.95817419889</v>
      </c>
      <c r="AK58" s="39">
        <v>4.5335872759987224</v>
      </c>
      <c r="AL58" s="36">
        <v>165147.11598527082</v>
      </c>
      <c r="AM58" s="39">
        <v>6.0226511062787944</v>
      </c>
      <c r="AN58" s="36">
        <v>353640.07415946969</v>
      </c>
      <c r="AO58" s="40">
        <v>5.125367027442385</v>
      </c>
      <c r="AP58" s="38">
        <v>102140.58584459987</v>
      </c>
      <c r="AQ58" s="39">
        <v>0.63965397163469584</v>
      </c>
      <c r="AR58" s="36">
        <v>184676.33342252707</v>
      </c>
      <c r="AS58" s="39">
        <v>1.3587334526885848</v>
      </c>
      <c r="AT58" s="36">
        <v>286816.91926712694</v>
      </c>
      <c r="AU58" s="40">
        <v>0.97029056007336612</v>
      </c>
      <c r="AV58" s="116">
        <f t="shared" si="49"/>
        <v>290633.54401879874</v>
      </c>
      <c r="AW58" s="117">
        <f t="shared" si="50"/>
        <v>349823.44940779789</v>
      </c>
      <c r="AX58" s="118">
        <f t="shared" si="51"/>
        <v>640456.99342659663</v>
      </c>
      <c r="AY58" s="32"/>
      <c r="AZ58" s="35">
        <v>920742.17128111445</v>
      </c>
      <c r="BA58" s="39">
        <v>5.4202551204849962</v>
      </c>
      <c r="BB58" s="36">
        <v>403806.29871888534</v>
      </c>
      <c r="BC58" s="39">
        <v>6.6147474805544419</v>
      </c>
      <c r="BD58" s="36">
        <v>1324548.4699999997</v>
      </c>
      <c r="BE58" s="40">
        <v>5.7360370609353133</v>
      </c>
      <c r="BF58" s="38">
        <v>832064.90376416594</v>
      </c>
      <c r="BG58" s="39">
        <v>0.83268507060849939</v>
      </c>
      <c r="BH58" s="36">
        <v>858100.48623583408</v>
      </c>
      <c r="BI58" s="39">
        <v>1.8490525124937716</v>
      </c>
      <c r="BJ58" s="36">
        <v>1690165.3900000001</v>
      </c>
      <c r="BK58" s="40">
        <v>1.1550123587896381</v>
      </c>
      <c r="BL58" s="116">
        <f t="shared" si="52"/>
        <v>1752807.0750452804</v>
      </c>
      <c r="BM58" s="117">
        <f t="shared" si="53"/>
        <v>1261906.7849547195</v>
      </c>
      <c r="BN58" s="118">
        <f t="shared" si="54"/>
        <v>3014713.86</v>
      </c>
      <c r="BO58" s="32"/>
      <c r="BP58" s="38">
        <v>290763.71937061986</v>
      </c>
      <c r="BQ58" s="39">
        <v>1.998156349615299</v>
      </c>
      <c r="BR58" s="36">
        <v>194394.57377501414</v>
      </c>
      <c r="BS58" s="39">
        <v>7.6887463424045466</v>
      </c>
      <c r="BT58" s="36">
        <v>485158.293145634</v>
      </c>
      <c r="BU58" s="40">
        <v>2.8405218598799409</v>
      </c>
      <c r="BV58" s="38">
        <v>221379.06198975479</v>
      </c>
      <c r="BW58" s="39">
        <v>0.70800292307417079</v>
      </c>
      <c r="BX58" s="36">
        <v>368126.67671086692</v>
      </c>
      <c r="BY58" s="39">
        <v>1.7515329046926209</v>
      </c>
      <c r="BZ58" s="36">
        <v>589505.73870062176</v>
      </c>
      <c r="CA58" s="40">
        <v>1.1274746128479631</v>
      </c>
      <c r="CB58" s="116">
        <f t="shared" si="55"/>
        <v>512142.78136037465</v>
      </c>
      <c r="CC58" s="117">
        <f t="shared" si="56"/>
        <v>562521.250485881</v>
      </c>
      <c r="CD58" s="118">
        <f t="shared" si="57"/>
        <v>1074664.0318462555</v>
      </c>
      <c r="CE58" s="32"/>
      <c r="CF58" s="38">
        <f t="shared" si="58"/>
        <v>2345863.2809438701</v>
      </c>
      <c r="CG58" s="39">
        <f t="shared" si="59"/>
        <v>3.9098592365158198</v>
      </c>
      <c r="CH58" s="36">
        <f t="shared" si="60"/>
        <v>1333934.2483732416</v>
      </c>
      <c r="CI58" s="39">
        <f t="shared" si="61"/>
        <v>6.6960077634184412</v>
      </c>
      <c r="CJ58" s="36">
        <f t="shared" si="62"/>
        <v>3679797.5293171117</v>
      </c>
      <c r="CK58" s="40">
        <f t="shared" si="63"/>
        <v>4.6043512629092991</v>
      </c>
      <c r="CL58" s="38">
        <f t="shared" si="64"/>
        <v>1944747.0908209304</v>
      </c>
      <c r="CM58" s="39">
        <f t="shared" si="65"/>
        <v>0.71840294035953012</v>
      </c>
      <c r="CN58" s="36">
        <f t="shared" si="66"/>
        <v>2505562.2377312975</v>
      </c>
      <c r="CO58" s="39">
        <f t="shared" si="67"/>
        <v>1.6573943560963091</v>
      </c>
      <c r="CP58" s="36">
        <f t="shared" si="68"/>
        <v>4450309.3285522275</v>
      </c>
      <c r="CQ58" s="40">
        <f t="shared" si="69"/>
        <v>1.0548781353308003</v>
      </c>
      <c r="CR58" s="152"/>
      <c r="CS58" s="161" t="s">
        <v>57</v>
      </c>
      <c r="CT58" s="38">
        <f t="shared" si="70"/>
        <v>3679797.5293171117</v>
      </c>
      <c r="CU58" s="36">
        <f t="shared" si="71"/>
        <v>4450309.3285522275</v>
      </c>
      <c r="CV58" s="37">
        <f t="shared" si="72"/>
        <v>8130106.8578693392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v>7931519.2199999988</v>
      </c>
      <c r="E59" s="39">
        <v>70.409140072259845</v>
      </c>
      <c r="F59" s="36">
        <v>1231955.3900000001</v>
      </c>
      <c r="G59" s="39">
        <v>44.16877204933315</v>
      </c>
      <c r="H59" s="36">
        <v>9163474.6099999994</v>
      </c>
      <c r="I59" s="202">
        <v>65.201433104930231</v>
      </c>
      <c r="J59" s="38">
        <v>996833.49</v>
      </c>
      <c r="K59" s="39">
        <v>2.8509874015072429</v>
      </c>
      <c r="L59" s="36">
        <v>3218234.84</v>
      </c>
      <c r="M59" s="39">
        <v>11.516440827777718</v>
      </c>
      <c r="N59" s="36">
        <v>4215068.33</v>
      </c>
      <c r="O59" s="40">
        <v>6.7002415068066359</v>
      </c>
      <c r="P59" s="116">
        <f t="shared" si="43"/>
        <v>8928352.709999999</v>
      </c>
      <c r="Q59" s="117">
        <f t="shared" si="44"/>
        <v>4450190.2300000004</v>
      </c>
      <c r="R59" s="118">
        <f t="shared" si="45"/>
        <v>13378542.939999999</v>
      </c>
      <c r="S59" s="32"/>
      <c r="T59" s="35">
        <v>7790611.2770314887</v>
      </c>
      <c r="U59" s="39">
        <v>59.755866024141994</v>
      </c>
      <c r="V59" s="36">
        <v>4046658.9569225162</v>
      </c>
      <c r="W59" s="39">
        <v>70.289884784396946</v>
      </c>
      <c r="X59" s="36">
        <v>11837270.233954005</v>
      </c>
      <c r="Y59" s="40">
        <v>62.982629141259437</v>
      </c>
      <c r="Z59" s="38">
        <v>2672046.2039508875</v>
      </c>
      <c r="AA59" s="39">
        <v>3.0166025468523645</v>
      </c>
      <c r="AB59" s="36">
        <v>4240473.243207721</v>
      </c>
      <c r="AC59" s="39">
        <v>10.045348843155406</v>
      </c>
      <c r="AD59" s="36">
        <v>6912519.4471586086</v>
      </c>
      <c r="AE59" s="40">
        <v>5.2851523359417705</v>
      </c>
      <c r="AF59" s="116">
        <f t="shared" si="46"/>
        <v>10462657.480982376</v>
      </c>
      <c r="AG59" s="117">
        <f t="shared" si="47"/>
        <v>8287132.2001302373</v>
      </c>
      <c r="AH59" s="118">
        <f t="shared" si="48"/>
        <v>18749789.681112614</v>
      </c>
      <c r="AI59" s="32"/>
      <c r="AJ59" s="35">
        <v>1784815.4442186258</v>
      </c>
      <c r="AK59" s="39">
        <v>42.927951613118452</v>
      </c>
      <c r="AL59" s="36">
        <v>1163586.5496720215</v>
      </c>
      <c r="AM59" s="39">
        <v>42.434139880822052</v>
      </c>
      <c r="AN59" s="36">
        <v>2948401.9938906473</v>
      </c>
      <c r="AO59" s="40">
        <v>42.731702279640672</v>
      </c>
      <c r="AP59" s="38">
        <v>384926.3120796014</v>
      </c>
      <c r="AQ59" s="39">
        <v>2.4105955754260142</v>
      </c>
      <c r="AR59" s="36">
        <v>1065041.0886097895</v>
      </c>
      <c r="AS59" s="39">
        <v>7.8359090673037386</v>
      </c>
      <c r="AT59" s="36">
        <v>1449967.400689391</v>
      </c>
      <c r="AU59" s="40">
        <v>4.9051837140497465</v>
      </c>
      <c r="AV59" s="116">
        <f t="shared" si="49"/>
        <v>2169741.7562982272</v>
      </c>
      <c r="AW59" s="117">
        <f t="shared" si="50"/>
        <v>2228627.638281811</v>
      </c>
      <c r="AX59" s="118">
        <f t="shared" si="51"/>
        <v>4398369.3945800383</v>
      </c>
      <c r="AY59" s="32"/>
      <c r="AZ59" s="35">
        <v>1856095.3877876983</v>
      </c>
      <c r="BA59" s="39">
        <v>10.926523019757779</v>
      </c>
      <c r="BB59" s="36">
        <v>599144.20221230155</v>
      </c>
      <c r="BC59" s="39">
        <v>9.8145759851845291</v>
      </c>
      <c r="BD59" s="36">
        <v>2455239.59</v>
      </c>
      <c r="BE59" s="40">
        <v>10.632563172048831</v>
      </c>
      <c r="BF59" s="38">
        <v>4916402.3360546054</v>
      </c>
      <c r="BG59" s="39">
        <v>4.9200667013083637</v>
      </c>
      <c r="BH59" s="36">
        <v>8983757.813945394</v>
      </c>
      <c r="BI59" s="39">
        <v>19.358385438492707</v>
      </c>
      <c r="BJ59" s="36">
        <v>13900160.149999999</v>
      </c>
      <c r="BK59" s="40">
        <v>9.4989856361957745</v>
      </c>
      <c r="BL59" s="116">
        <f t="shared" si="52"/>
        <v>6772497.7238423042</v>
      </c>
      <c r="BM59" s="117">
        <f t="shared" si="53"/>
        <v>9582902.016157696</v>
      </c>
      <c r="BN59" s="118">
        <f t="shared" si="54"/>
        <v>16355399.74</v>
      </c>
      <c r="BO59" s="32"/>
      <c r="BP59" s="38">
        <v>10475813.019971434</v>
      </c>
      <c r="BQ59" s="39">
        <v>71.990798399979624</v>
      </c>
      <c r="BR59" s="36">
        <v>638574.5237729639</v>
      </c>
      <c r="BS59" s="39">
        <v>25.25707090823731</v>
      </c>
      <c r="BT59" s="36">
        <v>11114387.543744398</v>
      </c>
      <c r="BU59" s="40">
        <v>65.072907591639279</v>
      </c>
      <c r="BV59" s="38">
        <v>1808857.1078073424</v>
      </c>
      <c r="BW59" s="39">
        <v>5.7849920775721664</v>
      </c>
      <c r="BX59" s="36">
        <v>487073.04849585012</v>
      </c>
      <c r="BY59" s="39">
        <v>2.3174752752283827</v>
      </c>
      <c r="BZ59" s="36">
        <v>2295930.1563031925</v>
      </c>
      <c r="CA59" s="40">
        <v>4.3911412462407213</v>
      </c>
      <c r="CB59" s="116">
        <f t="shared" si="55"/>
        <v>12284670.127778776</v>
      </c>
      <c r="CC59" s="117">
        <f t="shared" si="56"/>
        <v>1125647.5722688141</v>
      </c>
      <c r="CD59" s="118">
        <f t="shared" si="57"/>
        <v>13410317.70004759</v>
      </c>
      <c r="CE59" s="32"/>
      <c r="CF59" s="38">
        <f t="shared" si="58"/>
        <v>29838854.349009246</v>
      </c>
      <c r="CG59" s="39">
        <f t="shared" si="59"/>
        <v>49.732531827934572</v>
      </c>
      <c r="CH59" s="36">
        <f t="shared" si="60"/>
        <v>7679919.6225798037</v>
      </c>
      <c r="CI59" s="39">
        <f t="shared" si="61"/>
        <v>38.551226552536242</v>
      </c>
      <c r="CJ59" s="36">
        <f t="shared" si="62"/>
        <v>37518773.971589051</v>
      </c>
      <c r="CK59" s="40">
        <f t="shared" si="63"/>
        <v>46.94541287736368</v>
      </c>
      <c r="CL59" s="38">
        <f t="shared" si="64"/>
        <v>10779065.449892437</v>
      </c>
      <c r="CM59" s="39">
        <f t="shared" si="65"/>
        <v>3.9818608548537369</v>
      </c>
      <c r="CN59" s="36">
        <f t="shared" si="66"/>
        <v>17994580.034258757</v>
      </c>
      <c r="CO59" s="39">
        <f t="shared" si="67"/>
        <v>11.90316286699329</v>
      </c>
      <c r="CP59" s="36">
        <f t="shared" si="68"/>
        <v>28773645.484151192</v>
      </c>
      <c r="CQ59" s="40">
        <f t="shared" si="69"/>
        <v>6.8203550032476592</v>
      </c>
      <c r="CR59" s="152"/>
      <c r="CS59" s="161" t="s">
        <v>58</v>
      </c>
      <c r="CT59" s="38">
        <f t="shared" si="70"/>
        <v>37518773.971589051</v>
      </c>
      <c r="CU59" s="36">
        <f t="shared" si="71"/>
        <v>28773645.484151192</v>
      </c>
      <c r="CV59" s="37">
        <f t="shared" si="72"/>
        <v>66292419.455740243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v>75786959.884120136</v>
      </c>
      <c r="E60" s="39">
        <v>672.77081806425394</v>
      </c>
      <c r="F60" s="36">
        <v>16431268.546828449</v>
      </c>
      <c r="G60" s="39">
        <v>589.10327501894619</v>
      </c>
      <c r="H60" s="36">
        <v>92218228.430948585</v>
      </c>
      <c r="I60" s="202">
        <v>656.16601867745771</v>
      </c>
      <c r="J60" s="38">
        <v>40859348.745934561</v>
      </c>
      <c r="K60" s="39">
        <v>116.85952536411091</v>
      </c>
      <c r="L60" s="36">
        <v>50378425.813116729</v>
      </c>
      <c r="M60" s="39">
        <v>180.27900035826733</v>
      </c>
      <c r="N60" s="36">
        <v>91237774.55905129</v>
      </c>
      <c r="O60" s="40">
        <v>145.0308930316254</v>
      </c>
      <c r="P60" s="116">
        <f t="shared" si="43"/>
        <v>116646308.6300547</v>
      </c>
      <c r="Q60" s="117">
        <f t="shared" si="44"/>
        <v>66809694.359945178</v>
      </c>
      <c r="R60" s="118">
        <f t="shared" si="45"/>
        <v>183456002.98999989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6"/>
        <v>0</v>
      </c>
      <c r="AG60" s="117">
        <f t="shared" si="47"/>
        <v>0</v>
      </c>
      <c r="AH60" s="118">
        <f t="shared" si="48"/>
        <v>0</v>
      </c>
      <c r="AI60" s="32"/>
      <c r="AJ60" s="35">
        <v>11904535.081406035</v>
      </c>
      <c r="AK60" s="39">
        <v>286.32501338254406</v>
      </c>
      <c r="AL60" s="36">
        <v>17056056.503219008</v>
      </c>
      <c r="AM60" s="39">
        <v>622.00709322121759</v>
      </c>
      <c r="AN60" s="36">
        <v>28960591.584625043</v>
      </c>
      <c r="AO60" s="40">
        <v>419.73088473035511</v>
      </c>
      <c r="AP60" s="38">
        <v>19082490.161676019</v>
      </c>
      <c r="AQ60" s="39">
        <v>119.50382426009368</v>
      </c>
      <c r="AR60" s="36">
        <v>19772718.246540003</v>
      </c>
      <c r="AS60" s="39">
        <v>145.47534724274934</v>
      </c>
      <c r="AT60" s="36">
        <v>38855208.408216022</v>
      </c>
      <c r="AU60" s="40">
        <v>131.44566932978807</v>
      </c>
      <c r="AV60" s="116">
        <f t="shared" si="49"/>
        <v>30987025.243082054</v>
      </c>
      <c r="AW60" s="117">
        <f t="shared" si="50"/>
        <v>36828774.749759011</v>
      </c>
      <c r="AX60" s="118">
        <f t="shared" si="51"/>
        <v>67815799.992841065</v>
      </c>
      <c r="AY60" s="32"/>
      <c r="AZ60" s="35">
        <v>54366985</v>
      </c>
      <c r="BA60" s="39">
        <v>320.04934499911212</v>
      </c>
      <c r="BB60" s="36">
        <v>25531493</v>
      </c>
      <c r="BC60" s="39">
        <v>418.23116561664699</v>
      </c>
      <c r="BD60" s="36">
        <v>79898478</v>
      </c>
      <c r="BE60" s="40">
        <v>346.00517935015614</v>
      </c>
      <c r="BF60" s="38">
        <v>134687671.10898179</v>
      </c>
      <c r="BG60" s="39">
        <v>134.7880585037444</v>
      </c>
      <c r="BH60" s="36">
        <v>35337504</v>
      </c>
      <c r="BI60" s="39">
        <v>76.145977778295872</v>
      </c>
      <c r="BJ60" s="36">
        <v>170025175.10898179</v>
      </c>
      <c r="BK60" s="40">
        <v>116.1905099454476</v>
      </c>
      <c r="BL60" s="116">
        <f t="shared" si="52"/>
        <v>189054656.10898179</v>
      </c>
      <c r="BM60" s="117">
        <f t="shared" si="53"/>
        <v>60868997</v>
      </c>
      <c r="BN60" s="118">
        <f t="shared" si="54"/>
        <v>249923653.10898179</v>
      </c>
      <c r="BO60" s="32"/>
      <c r="BP60" s="38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5"/>
        <v>0</v>
      </c>
      <c r="CC60" s="117">
        <f t="shared" si="56"/>
        <v>0</v>
      </c>
      <c r="CD60" s="118">
        <f t="shared" si="57"/>
        <v>0</v>
      </c>
      <c r="CE60" s="32"/>
      <c r="CF60" s="38">
        <f t="shared" si="58"/>
        <v>142058479.96552616</v>
      </c>
      <c r="CG60" s="39">
        <f t="shared" si="59"/>
        <v>236.76940788941906</v>
      </c>
      <c r="CH60" s="36">
        <f t="shared" si="60"/>
        <v>59018818.050047457</v>
      </c>
      <c r="CI60" s="39">
        <f t="shared" si="61"/>
        <v>296.25932787379924</v>
      </c>
      <c r="CJ60" s="36">
        <f t="shared" si="62"/>
        <v>201077298.01557362</v>
      </c>
      <c r="CK60" s="40">
        <f t="shared" si="63"/>
        <v>251.59822074020724</v>
      </c>
      <c r="CL60" s="38">
        <f t="shared" si="64"/>
        <v>194629510.01659238</v>
      </c>
      <c r="CM60" s="39">
        <f t="shared" si="65"/>
        <v>71.897478565005471</v>
      </c>
      <c r="CN60" s="36">
        <f t="shared" si="66"/>
        <v>105488648.05965674</v>
      </c>
      <c r="CO60" s="39">
        <f t="shared" si="67"/>
        <v>69.779264427537569</v>
      </c>
      <c r="CP60" s="36">
        <f t="shared" si="68"/>
        <v>300118158.07624912</v>
      </c>
      <c r="CQ60" s="40">
        <f t="shared" si="69"/>
        <v>71.138444453563494</v>
      </c>
      <c r="CR60" s="152"/>
      <c r="CS60" s="161" t="s">
        <v>6</v>
      </c>
      <c r="CT60" s="38">
        <f t="shared" si="70"/>
        <v>201077298.01557362</v>
      </c>
      <c r="CU60" s="36">
        <f t="shared" si="71"/>
        <v>300118158.07624912</v>
      </c>
      <c r="CV60" s="37">
        <f t="shared" si="72"/>
        <v>501195456.09182274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v>0</v>
      </c>
      <c r="E61" s="39">
        <v>0</v>
      </c>
      <c r="F61" s="36">
        <v>0</v>
      </c>
      <c r="G61" s="39">
        <v>0</v>
      </c>
      <c r="H61" s="36">
        <v>0</v>
      </c>
      <c r="I61" s="202">
        <v>0</v>
      </c>
      <c r="J61" s="38">
        <v>0</v>
      </c>
      <c r="K61" s="39">
        <v>0</v>
      </c>
      <c r="L61" s="36">
        <v>0</v>
      </c>
      <c r="M61" s="39">
        <v>0</v>
      </c>
      <c r="N61" s="36">
        <v>0</v>
      </c>
      <c r="O61" s="40">
        <v>0</v>
      </c>
      <c r="P61" s="116">
        <f t="shared" si="43"/>
        <v>0</v>
      </c>
      <c r="Q61" s="117">
        <f t="shared" si="44"/>
        <v>0</v>
      </c>
      <c r="R61" s="118">
        <f t="shared" si="45"/>
        <v>0</v>
      </c>
      <c r="S61" s="32"/>
      <c r="T61" s="35">
        <v>75695.889999999665</v>
      </c>
      <c r="U61" s="39">
        <v>0.58060571893168622</v>
      </c>
      <c r="V61" s="36">
        <v>69083.580000000016</v>
      </c>
      <c r="W61" s="39">
        <v>1.1999718608327112</v>
      </c>
      <c r="X61" s="36">
        <v>144779.46999999968</v>
      </c>
      <c r="Y61" s="40">
        <v>0.770328926015588</v>
      </c>
      <c r="Z61" s="38">
        <v>12492626.126999989</v>
      </c>
      <c r="AA61" s="39">
        <v>14.103531494276218</v>
      </c>
      <c r="AB61" s="36">
        <v>293982.45999999996</v>
      </c>
      <c r="AC61" s="39">
        <v>0.69642141220894827</v>
      </c>
      <c r="AD61" s="36">
        <v>12786608.58699999</v>
      </c>
      <c r="AE61" s="40">
        <v>9.7763448998518943</v>
      </c>
      <c r="AF61" s="116">
        <f t="shared" si="46"/>
        <v>12568322.01699999</v>
      </c>
      <c r="AG61" s="117">
        <f t="shared" si="47"/>
        <v>363066.04</v>
      </c>
      <c r="AH61" s="118">
        <f t="shared" si="48"/>
        <v>12931388.056999989</v>
      </c>
      <c r="AI61" s="32"/>
      <c r="AJ61" s="35">
        <v>-131358.73000000001</v>
      </c>
      <c r="AK61" s="39">
        <v>-3.1594085672366936</v>
      </c>
      <c r="AL61" s="36">
        <v>-13409.320000000007</v>
      </c>
      <c r="AM61" s="39">
        <v>-0.48901644724845944</v>
      </c>
      <c r="AN61" s="36">
        <v>-144768.05000000002</v>
      </c>
      <c r="AO61" s="40">
        <v>-2.0981484970578861</v>
      </c>
      <c r="AP61" s="38">
        <v>-160018.92000000001</v>
      </c>
      <c r="AQ61" s="39">
        <v>-1.0021162192120541</v>
      </c>
      <c r="AR61" s="36">
        <v>-320052.23000000004</v>
      </c>
      <c r="AS61" s="39">
        <v>-2.354744993304787</v>
      </c>
      <c r="AT61" s="36">
        <v>-480071.15</v>
      </c>
      <c r="AU61" s="40">
        <v>-1.624062158532336</v>
      </c>
      <c r="AV61" s="116">
        <f t="shared" si="49"/>
        <v>-291377.65000000002</v>
      </c>
      <c r="AW61" s="117">
        <f t="shared" si="50"/>
        <v>-333461.55000000005</v>
      </c>
      <c r="AX61" s="118">
        <f t="shared" si="51"/>
        <v>-624839.20000000007</v>
      </c>
      <c r="AY61" s="32"/>
      <c r="AZ61" s="35">
        <v>903242.28715907468</v>
      </c>
      <c r="BA61" s="39">
        <v>5.3172362304211243</v>
      </c>
      <c r="BB61" s="36">
        <v>236845.06284092535</v>
      </c>
      <c r="BC61" s="39">
        <v>3.8797569222649146</v>
      </c>
      <c r="BD61" s="36">
        <v>1140087.3500000001</v>
      </c>
      <c r="BE61" s="40">
        <v>4.9372170520143603</v>
      </c>
      <c r="BF61" s="38">
        <v>845309.76970635471</v>
      </c>
      <c r="BG61" s="39">
        <v>0.84593980840885441</v>
      </c>
      <c r="BH61" s="36">
        <v>1453326.380293645</v>
      </c>
      <c r="BI61" s="39">
        <v>3.1316574667653678</v>
      </c>
      <c r="BJ61" s="36">
        <v>2298636.1499999994</v>
      </c>
      <c r="BK61" s="40">
        <v>1.5708244751187526</v>
      </c>
      <c r="BL61" s="116">
        <f t="shared" si="52"/>
        <v>1748552.0568654295</v>
      </c>
      <c r="BM61" s="117">
        <f t="shared" si="53"/>
        <v>1690171.4431345703</v>
      </c>
      <c r="BN61" s="118">
        <f t="shared" si="54"/>
        <v>3438723.5</v>
      </c>
      <c r="BO61" s="32"/>
      <c r="BP61" s="38">
        <v>2519889.6199999992</v>
      </c>
      <c r="BQ61" s="39">
        <v>17.316924736798697</v>
      </c>
      <c r="BR61" s="36">
        <v>137572.09000000017</v>
      </c>
      <c r="BS61" s="39">
        <v>5.4412882173792738</v>
      </c>
      <c r="BT61" s="36">
        <v>2657461.7099999995</v>
      </c>
      <c r="BU61" s="40">
        <v>15.559000403983626</v>
      </c>
      <c r="BV61" s="38">
        <v>1469238.6499999976</v>
      </c>
      <c r="BW61" s="39">
        <v>4.6988421106495037</v>
      </c>
      <c r="BX61" s="36">
        <v>-36200.170000000624</v>
      </c>
      <c r="BY61" s="39">
        <v>-0.17223904954942393</v>
      </c>
      <c r="BZ61" s="36">
        <v>1433038.479999997</v>
      </c>
      <c r="CA61" s="40">
        <v>2.7407952109093285</v>
      </c>
      <c r="CB61" s="116">
        <f t="shared" si="55"/>
        <v>3989128.2699999968</v>
      </c>
      <c r="CC61" s="117">
        <f t="shared" si="56"/>
        <v>101371.91999999955</v>
      </c>
      <c r="CD61" s="118">
        <f t="shared" si="57"/>
        <v>4090500.1899999962</v>
      </c>
      <c r="CE61" s="32"/>
      <c r="CF61" s="38">
        <f t="shared" si="58"/>
        <v>3367469.0671590734</v>
      </c>
      <c r="CG61" s="39">
        <f t="shared" si="59"/>
        <v>5.6125734789691899</v>
      </c>
      <c r="CH61" s="36">
        <f t="shared" si="60"/>
        <v>430091.41284092551</v>
      </c>
      <c r="CI61" s="39">
        <f t="shared" si="61"/>
        <v>2.1589485710217953</v>
      </c>
      <c r="CJ61" s="36">
        <f t="shared" si="62"/>
        <v>3797560.4799999991</v>
      </c>
      <c r="CK61" s="40">
        <f t="shared" si="63"/>
        <v>4.7517023023023013</v>
      </c>
      <c r="CL61" s="38">
        <f t="shared" si="64"/>
        <v>14647155.626706343</v>
      </c>
      <c r="CM61" s="39">
        <f t="shared" si="65"/>
        <v>5.4107599490932339</v>
      </c>
      <c r="CN61" s="36">
        <f t="shared" si="66"/>
        <v>1391056.4402936443</v>
      </c>
      <c r="CO61" s="39">
        <f t="shared" si="67"/>
        <v>0.92016436807480295</v>
      </c>
      <c r="CP61" s="36">
        <f t="shared" si="68"/>
        <v>16038212.066999987</v>
      </c>
      <c r="CQ61" s="40">
        <f t="shared" si="69"/>
        <v>3.8016142227984768</v>
      </c>
      <c r="CR61" s="152"/>
      <c r="CS61" s="161" t="s">
        <v>7</v>
      </c>
      <c r="CT61" s="38">
        <f t="shared" si="70"/>
        <v>3797560.4799999991</v>
      </c>
      <c r="CU61" s="36">
        <f t="shared" si="71"/>
        <v>16038212.066999987</v>
      </c>
      <c r="CV61" s="37">
        <f t="shared" si="72"/>
        <v>19835772.546999987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v>310771569.72209513</v>
      </c>
      <c r="E62" s="46">
        <v>2758.7601285594646</v>
      </c>
      <c r="F62" s="43">
        <v>76294137.948853433</v>
      </c>
      <c r="G62" s="46">
        <v>2735.3412429676405</v>
      </c>
      <c r="H62" s="43">
        <v>387065707.67094862</v>
      </c>
      <c r="I62" s="201">
        <v>2754.1123776758996</v>
      </c>
      <c r="J62" s="45">
        <v>153761126.27593458</v>
      </c>
      <c r="K62" s="46">
        <v>439.76354953148075</v>
      </c>
      <c r="L62" s="43">
        <v>210803569.44311678</v>
      </c>
      <c r="M62" s="46">
        <v>754.35975137724427</v>
      </c>
      <c r="N62" s="43">
        <v>364564695.71905124</v>
      </c>
      <c r="O62" s="47">
        <v>579.50934953719207</v>
      </c>
      <c r="P62" s="122">
        <f t="shared" si="43"/>
        <v>464532695.99802971</v>
      </c>
      <c r="Q62" s="123">
        <f t="shared" si="44"/>
        <v>287097707.39197022</v>
      </c>
      <c r="R62" s="124">
        <f t="shared" si="45"/>
        <v>751630403.38999987</v>
      </c>
      <c r="S62" s="32"/>
      <c r="T62" s="42">
        <v>367541743.32999957</v>
      </c>
      <c r="U62" s="46">
        <v>2819.1337485234753</v>
      </c>
      <c r="V62" s="43">
        <v>144042679.86000016</v>
      </c>
      <c r="W62" s="46">
        <v>2502.0006576227643</v>
      </c>
      <c r="X62" s="43">
        <v>511584423.1899997</v>
      </c>
      <c r="Y62" s="47">
        <v>2721.9900672537165</v>
      </c>
      <c r="Z62" s="45">
        <v>282527787.72000015</v>
      </c>
      <c r="AA62" s="46">
        <v>318.95932141163735</v>
      </c>
      <c r="AB62" s="43">
        <v>226245969.27999991</v>
      </c>
      <c r="AC62" s="46">
        <v>535.95897330935964</v>
      </c>
      <c r="AD62" s="43">
        <v>508773757.00000006</v>
      </c>
      <c r="AE62" s="47">
        <v>388.99663586186546</v>
      </c>
      <c r="AF62" s="122">
        <f t="shared" si="46"/>
        <v>650069531.04999971</v>
      </c>
      <c r="AG62" s="123">
        <f t="shared" si="47"/>
        <v>370288649.1400001</v>
      </c>
      <c r="AH62" s="124">
        <f t="shared" si="48"/>
        <v>1020358180.1899998</v>
      </c>
      <c r="AI62" s="32"/>
      <c r="AJ62" s="42">
        <v>104153705.03624816</v>
      </c>
      <c r="AK62" s="46">
        <v>2505.0798527129941</v>
      </c>
      <c r="AL62" s="43">
        <v>69525254.968607143</v>
      </c>
      <c r="AM62" s="46">
        <v>2535.4748174248621</v>
      </c>
      <c r="AN62" s="43">
        <v>172691047.63942999</v>
      </c>
      <c r="AO62" s="47">
        <v>2502.84135249471</v>
      </c>
      <c r="AP62" s="45">
        <v>66993166.180002958</v>
      </c>
      <c r="AQ62" s="46">
        <v>419.54375398452515</v>
      </c>
      <c r="AR62" s="43">
        <v>76414872.263732612</v>
      </c>
      <c r="AS62" s="46">
        <v>562.21304215580437</v>
      </c>
      <c r="AT62" s="43">
        <v>143083058.54435593</v>
      </c>
      <c r="AU62" s="47">
        <v>484.04446071994806</v>
      </c>
      <c r="AV62" s="122">
        <f t="shared" si="49"/>
        <v>171146871.21625113</v>
      </c>
      <c r="AW62" s="123">
        <f t="shared" si="50"/>
        <v>145940127.23233974</v>
      </c>
      <c r="AX62" s="124">
        <f t="shared" si="51"/>
        <v>317086998.44859087</v>
      </c>
      <c r="AY62" s="32"/>
      <c r="AZ62" s="42">
        <v>492262218.14860606</v>
      </c>
      <c r="BA62" s="46">
        <v>2897.8653218726663</v>
      </c>
      <c r="BB62" s="43">
        <v>147877945.38759351</v>
      </c>
      <c r="BC62" s="46">
        <v>2422.3873421130561</v>
      </c>
      <c r="BD62" s="43">
        <v>640140163.53619945</v>
      </c>
      <c r="BE62" s="47">
        <v>2772.1655986185488</v>
      </c>
      <c r="BF62" s="45">
        <v>445074122.76411486</v>
      </c>
      <c r="BG62" s="46">
        <v>445.40585195129779</v>
      </c>
      <c r="BH62" s="43">
        <v>307710737.81896698</v>
      </c>
      <c r="BI62" s="46">
        <v>663.06140366071372</v>
      </c>
      <c r="BJ62" s="43">
        <v>752784860.5830816</v>
      </c>
      <c r="BK62" s="47">
        <v>514.43238787607288</v>
      </c>
      <c r="BL62" s="122">
        <f t="shared" si="52"/>
        <v>937336340.91272092</v>
      </c>
      <c r="BM62" s="123">
        <f t="shared" si="53"/>
        <v>455588683.20656049</v>
      </c>
      <c r="BN62" s="124">
        <f t="shared" si="54"/>
        <v>1392925024.1192813</v>
      </c>
      <c r="BO62" s="32"/>
      <c r="BP62" s="45">
        <v>318070481.17591625</v>
      </c>
      <c r="BQ62" s="46">
        <v>2185.8110529145679</v>
      </c>
      <c r="BR62" s="43">
        <v>61322621.94134558</v>
      </c>
      <c r="BS62" s="46">
        <v>2425.4487972687411</v>
      </c>
      <c r="BT62" s="43">
        <v>379393103.11726177</v>
      </c>
      <c r="BU62" s="47">
        <v>2221.284100710553</v>
      </c>
      <c r="BV62" s="45">
        <v>93274190.100564674</v>
      </c>
      <c r="BW62" s="46">
        <v>298.30463027994881</v>
      </c>
      <c r="BX62" s="43">
        <v>120439838.39087604</v>
      </c>
      <c r="BY62" s="46">
        <v>573.04822856716839</v>
      </c>
      <c r="BZ62" s="43">
        <v>213714028.49144068</v>
      </c>
      <c r="CA62" s="47">
        <v>408.74435262441915</v>
      </c>
      <c r="CB62" s="122">
        <f t="shared" si="55"/>
        <v>411344671.27648091</v>
      </c>
      <c r="CC62" s="123">
        <f t="shared" si="56"/>
        <v>181762460.33222163</v>
      </c>
      <c r="CD62" s="124">
        <f t="shared" si="57"/>
        <v>593107131.60870254</v>
      </c>
      <c r="CE62" s="32"/>
      <c r="CF62" s="45">
        <f>SUM(CF21:CF61)</f>
        <v>1592799717.4128652</v>
      </c>
      <c r="CG62" s="46">
        <f t="shared" si="59"/>
        <v>2654.7253361418243</v>
      </c>
      <c r="CH62" s="46">
        <f>SUM(CH21:CH61)</f>
        <v>499062640.10639971</v>
      </c>
      <c r="CI62" s="46">
        <f t="shared" si="61"/>
        <v>2505.1664402948318</v>
      </c>
      <c r="CJ62" s="43">
        <f t="shared" si="62"/>
        <v>2091862357.5192649</v>
      </c>
      <c r="CK62" s="47">
        <f t="shared" si="63"/>
        <v>2617.4453922913726</v>
      </c>
      <c r="CL62" s="45">
        <f>SUM(CL21:CL61)</f>
        <v>1041630393.0406171</v>
      </c>
      <c r="CM62" s="46">
        <f t="shared" si="65"/>
        <v>384.78542565262319</v>
      </c>
      <c r="CN62" s="43">
        <f>SUM(CN21:CN61)</f>
        <v>941614987.19669223</v>
      </c>
      <c r="CO62" s="46">
        <f t="shared" si="67"/>
        <v>622.86513657253704</v>
      </c>
      <c r="CP62" s="43">
        <f>SUM(CP21:CP61)</f>
        <v>1983245380.2373087</v>
      </c>
      <c r="CQ62" s="47">
        <f t="shared" si="69"/>
        <v>470.09815142192639</v>
      </c>
      <c r="CR62" s="153"/>
      <c r="CS62" s="161" t="s">
        <v>172</v>
      </c>
      <c r="CT62" s="45">
        <f>SUM(CT21:CT61)</f>
        <v>2091862357.5192657</v>
      </c>
      <c r="CU62" s="43">
        <f>SUM(CU21:CU61)</f>
        <v>1983245380.2373087</v>
      </c>
      <c r="CV62" s="44">
        <f t="shared" si="72"/>
        <v>4075107737.7565746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202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3"/>
        <v>0</v>
      </c>
      <c r="Q63" s="117">
        <f t="shared" si="44"/>
        <v>0</v>
      </c>
      <c r="R63" s="118">
        <f t="shared" si="45"/>
        <v>0</v>
      </c>
      <c r="S63" s="32"/>
      <c r="T63" s="35">
        <v>36144.989999999991</v>
      </c>
      <c r="U63" s="39">
        <v>0.27724078420543968</v>
      </c>
      <c r="V63" s="36">
        <v>148308.59000000008</v>
      </c>
      <c r="W63" s="39">
        <v>2.5760989039620656</v>
      </c>
      <c r="X63" s="36">
        <v>184453.58000000007</v>
      </c>
      <c r="Y63" s="40">
        <v>0.98142318231397518</v>
      </c>
      <c r="Z63" s="38">
        <v>3260027.2800000012</v>
      </c>
      <c r="AA63" s="39">
        <v>3.6804028991397426</v>
      </c>
      <c r="AB63" s="36">
        <v>895647.92999999993</v>
      </c>
      <c r="AC63" s="39">
        <v>2.1217197660452984</v>
      </c>
      <c r="AD63" s="36">
        <v>4155675.2100000009</v>
      </c>
      <c r="AE63" s="40">
        <v>3.1773330565565145</v>
      </c>
      <c r="AF63" s="116">
        <f t="shared" si="46"/>
        <v>3296172.2700000014</v>
      </c>
      <c r="AG63" s="117">
        <f>+V63+AB63</f>
        <v>1043956.52</v>
      </c>
      <c r="AH63" s="118">
        <f t="shared" si="48"/>
        <v>4340128.790000001</v>
      </c>
      <c r="AI63" s="32"/>
      <c r="AJ63" s="35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49"/>
        <v>0</v>
      </c>
      <c r="AW63" s="117">
        <f t="shared" si="50"/>
        <v>0</v>
      </c>
      <c r="AX63" s="118">
        <f t="shared" si="51"/>
        <v>0</v>
      </c>
      <c r="AY63" s="32"/>
      <c r="AZ63" s="35">
        <v>1044978.0200000005</v>
      </c>
      <c r="BA63" s="39">
        <v>6.1516107770086803</v>
      </c>
      <c r="BB63" s="36">
        <v>0</v>
      </c>
      <c r="BC63" s="39">
        <v>0</v>
      </c>
      <c r="BD63" s="36">
        <v>1044978.0200000005</v>
      </c>
      <c r="BE63" s="40">
        <v>4.525340360389233</v>
      </c>
      <c r="BF63" s="38">
        <v>4098.359999999986</v>
      </c>
      <c r="BG63" s="39">
        <v>4.1014146499156892E-3</v>
      </c>
      <c r="BH63" s="36">
        <v>0</v>
      </c>
      <c r="BI63" s="39">
        <v>0</v>
      </c>
      <c r="BJ63" s="36">
        <v>4098.359999999986</v>
      </c>
      <c r="BK63" s="40">
        <v>2.8007060603513394E-3</v>
      </c>
      <c r="BL63" s="116">
        <f t="shared" si="52"/>
        <v>1049076.3800000004</v>
      </c>
      <c r="BM63" s="117">
        <f t="shared" si="53"/>
        <v>0</v>
      </c>
      <c r="BN63" s="118">
        <f t="shared" si="54"/>
        <v>1049076.3800000004</v>
      </c>
      <c r="BO63" s="32"/>
      <c r="BP63" s="38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5"/>
        <v>0</v>
      </c>
      <c r="CC63" s="117">
        <f t="shared" si="56"/>
        <v>0</v>
      </c>
      <c r="CD63" s="118">
        <f t="shared" si="57"/>
        <v>0</v>
      </c>
      <c r="CE63" s="32"/>
      <c r="CF63" s="38">
        <f t="shared" ref="CF63" si="73">+D63+T63+AJ63+AZ63+BP63</f>
        <v>1081123.0100000005</v>
      </c>
      <c r="CG63" s="39">
        <f t="shared" si="59"/>
        <v>1.8019118252950854</v>
      </c>
      <c r="CH63" s="36">
        <f t="shared" ref="CH63" si="74">+F63+V63+AL63+BB63+BR63</f>
        <v>148308.59000000008</v>
      </c>
      <c r="CI63" s="39">
        <f t="shared" si="61"/>
        <v>0.74447107961484427</v>
      </c>
      <c r="CJ63" s="36">
        <f t="shared" si="62"/>
        <v>1229431.6000000006</v>
      </c>
      <c r="CK63" s="40">
        <f t="shared" si="63"/>
        <v>1.5383278278278285</v>
      </c>
      <c r="CL63" s="38">
        <f>+J63+Z63+AP63+BF63+BV63</f>
        <v>3264125.6400000011</v>
      </c>
      <c r="CM63" s="39">
        <f t="shared" si="65"/>
        <v>1.2057904436761819</v>
      </c>
      <c r="CN63" s="36">
        <f t="shared" ref="CN63" si="75">+L63+AB63+AR63+BH63+BX63</f>
        <v>895647.92999999993</v>
      </c>
      <c r="CO63" s="39">
        <f t="shared" si="67"/>
        <v>0.59245857152423176</v>
      </c>
      <c r="CP63" s="36">
        <f>+CL63+CN63</f>
        <v>4159773.5700000012</v>
      </c>
      <c r="CQ63" s="40">
        <f t="shared" si="69"/>
        <v>0.98601105293223912</v>
      </c>
      <c r="CR63" s="152"/>
      <c r="CS63" s="161" t="s">
        <v>8</v>
      </c>
      <c r="CT63" s="38">
        <f t="shared" ref="CT63" si="76">+CJ63</f>
        <v>1229431.6000000006</v>
      </c>
      <c r="CU63" s="36">
        <f t="shared" ref="CU63" si="77">+CP63</f>
        <v>4159773.5700000012</v>
      </c>
      <c r="CV63" s="37">
        <f t="shared" si="72"/>
        <v>5389205.1700000018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v>310771569.72209513</v>
      </c>
      <c r="E64" s="46">
        <v>2758.7601285594646</v>
      </c>
      <c r="F64" s="43">
        <v>76294137.948853433</v>
      </c>
      <c r="G64" s="46">
        <v>2735.3412429676405</v>
      </c>
      <c r="H64" s="43">
        <v>387065707.67094862</v>
      </c>
      <c r="I64" s="201">
        <v>2754.1123776758996</v>
      </c>
      <c r="J64" s="45">
        <v>153761126.27593458</v>
      </c>
      <c r="K64" s="46">
        <v>439.76354953148075</v>
      </c>
      <c r="L64" s="43">
        <v>210803569.44311678</v>
      </c>
      <c r="M64" s="46">
        <v>754.35975137724427</v>
      </c>
      <c r="N64" s="43">
        <v>364564695.71905124</v>
      </c>
      <c r="O64" s="47">
        <v>579.50934953719207</v>
      </c>
      <c r="P64" s="122">
        <f t="shared" si="43"/>
        <v>464532695.99802971</v>
      </c>
      <c r="Q64" s="123">
        <f t="shared" si="44"/>
        <v>287097707.39197022</v>
      </c>
      <c r="R64" s="124">
        <f t="shared" si="45"/>
        <v>751630403.38999987</v>
      </c>
      <c r="S64" s="32"/>
      <c r="T64" s="42">
        <v>367505598.33999956</v>
      </c>
      <c r="U64" s="46">
        <v>2818.8565077392695</v>
      </c>
      <c r="V64" s="43">
        <v>143894371.27000016</v>
      </c>
      <c r="W64" s="46">
        <v>2499.424558718802</v>
      </c>
      <c r="X64" s="43">
        <v>511399969.60999972</v>
      </c>
      <c r="Y64" s="47">
        <v>2721.0086440714022</v>
      </c>
      <c r="Z64" s="45">
        <v>279267760.44000018</v>
      </c>
      <c r="AA64" s="46">
        <v>315.27891851249768</v>
      </c>
      <c r="AB64" s="43">
        <v>225350321.3499999</v>
      </c>
      <c r="AC64" s="46">
        <v>533.83725354331432</v>
      </c>
      <c r="AD64" s="43">
        <v>504618081.79000008</v>
      </c>
      <c r="AE64" s="47">
        <v>385.81930280530895</v>
      </c>
      <c r="AF64" s="122">
        <f t="shared" si="46"/>
        <v>646773358.77999973</v>
      </c>
      <c r="AG64" s="123">
        <f>+V64+AB64</f>
        <v>369244692.62000006</v>
      </c>
      <c r="AH64" s="124">
        <f>+AF64+AG64</f>
        <v>1016018051.3999999</v>
      </c>
      <c r="AI64" s="32"/>
      <c r="AJ64" s="42">
        <v>104153705.03624816</v>
      </c>
      <c r="AK64" s="46">
        <v>2505.0798527129941</v>
      </c>
      <c r="AL64" s="43">
        <v>69525254.968607143</v>
      </c>
      <c r="AM64" s="46">
        <v>2535.4748174248621</v>
      </c>
      <c r="AN64" s="43">
        <v>173678960.0048553</v>
      </c>
      <c r="AO64" s="47">
        <v>2517.1593380221934</v>
      </c>
      <c r="AP64" s="45">
        <v>66993166.180002958</v>
      </c>
      <c r="AQ64" s="46">
        <v>419.54375398452515</v>
      </c>
      <c r="AR64" s="43">
        <v>76414872.263732612</v>
      </c>
      <c r="AS64" s="46">
        <v>562.21304215580437</v>
      </c>
      <c r="AT64" s="43">
        <v>143408038.44373557</v>
      </c>
      <c r="AU64" s="47">
        <v>485.14385516776298</v>
      </c>
      <c r="AV64" s="122">
        <f t="shared" si="49"/>
        <v>171146871.21625113</v>
      </c>
      <c r="AW64" s="123">
        <f t="shared" si="50"/>
        <v>145940127.23233974</v>
      </c>
      <c r="AX64" s="124">
        <f t="shared" si="51"/>
        <v>317086998.44859087</v>
      </c>
      <c r="AY64" s="32"/>
      <c r="AZ64" s="42">
        <v>491217240.12860608</v>
      </c>
      <c r="BA64" s="46">
        <v>2891.7137110956578</v>
      </c>
      <c r="BB64" s="43">
        <v>147877945.38759351</v>
      </c>
      <c r="BC64" s="46">
        <v>2422.3873421130561</v>
      </c>
      <c r="BD64" s="43">
        <v>639095185.51619947</v>
      </c>
      <c r="BE64" s="47">
        <v>2767.6402582581595</v>
      </c>
      <c r="BF64" s="45">
        <v>445070024.40411484</v>
      </c>
      <c r="BG64" s="46">
        <v>445.40175053664785</v>
      </c>
      <c r="BH64" s="43">
        <v>307710737.81896698</v>
      </c>
      <c r="BI64" s="46">
        <v>663.06140366071372</v>
      </c>
      <c r="BJ64" s="43">
        <v>752780762.22308159</v>
      </c>
      <c r="BK64" s="47">
        <v>514.4295871700125</v>
      </c>
      <c r="BL64" s="122">
        <f t="shared" si="52"/>
        <v>936287264.53272092</v>
      </c>
      <c r="BM64" s="123">
        <f t="shared" si="53"/>
        <v>455588683.20656049</v>
      </c>
      <c r="BN64" s="124">
        <f t="shared" si="54"/>
        <v>1391875947.7392814</v>
      </c>
      <c r="BO64" s="32"/>
      <c r="BP64" s="45">
        <v>318070481.17591625</v>
      </c>
      <c r="BQ64" s="46">
        <v>2185.8110529145679</v>
      </c>
      <c r="BR64" s="43">
        <v>61322621.94134558</v>
      </c>
      <c r="BS64" s="46">
        <v>2425.4487972687411</v>
      </c>
      <c r="BT64" s="43">
        <v>379393103.11726177</v>
      </c>
      <c r="BU64" s="47">
        <v>2221.284100710553</v>
      </c>
      <c r="BV64" s="45">
        <v>93274190.100564674</v>
      </c>
      <c r="BW64" s="46">
        <v>298.30463027994881</v>
      </c>
      <c r="BX64" s="43">
        <v>120439838.39087604</v>
      </c>
      <c r="BY64" s="46">
        <v>573.04822856716839</v>
      </c>
      <c r="BZ64" s="43">
        <v>213714028.49144068</v>
      </c>
      <c r="CA64" s="47">
        <v>408.74435262441915</v>
      </c>
      <c r="CB64" s="122">
        <f t="shared" si="55"/>
        <v>411344671.27648091</v>
      </c>
      <c r="CC64" s="123">
        <f t="shared" si="56"/>
        <v>181762460.33222163</v>
      </c>
      <c r="CD64" s="124">
        <f t="shared" si="57"/>
        <v>593107131.60870254</v>
      </c>
      <c r="CE64" s="32"/>
      <c r="CF64" s="45">
        <f>+CF62-CF63</f>
        <v>1591718594.4028652</v>
      </c>
      <c r="CG64" s="46">
        <f t="shared" si="59"/>
        <v>2652.9234243165292</v>
      </c>
      <c r="CH64" s="46">
        <f>+CH62-CH63</f>
        <v>498914331.51639974</v>
      </c>
      <c r="CI64" s="46">
        <f t="shared" si="61"/>
        <v>2504.4219692152169</v>
      </c>
      <c r="CJ64" s="43">
        <f t="shared" si="62"/>
        <v>2090632925.9192648</v>
      </c>
      <c r="CK64" s="47">
        <f t="shared" si="63"/>
        <v>2615.9070644635444</v>
      </c>
      <c r="CL64" s="45">
        <f>+CL62-CL63</f>
        <v>1038366267.4006171</v>
      </c>
      <c r="CM64" s="46">
        <f t="shared" si="65"/>
        <v>383.57963520894702</v>
      </c>
      <c r="CN64" s="43">
        <f>+CN62-CN63</f>
        <v>940719339.26669228</v>
      </c>
      <c r="CO64" s="46">
        <f t="shared" si="67"/>
        <v>622.27267800101288</v>
      </c>
      <c r="CP64" s="43">
        <f>+CP62-CP63</f>
        <v>1979085606.6673088</v>
      </c>
      <c r="CQ64" s="47">
        <f t="shared" si="69"/>
        <v>469.11214036899412</v>
      </c>
      <c r="CR64" s="153"/>
      <c r="CS64" s="161" t="s">
        <v>173</v>
      </c>
      <c r="CT64" s="45">
        <f>+CT62-CT63</f>
        <v>2090632925.9192657</v>
      </c>
      <c r="CU64" s="43">
        <f t="shared" ref="CU64:CV64" si="78">+CU62-CU63</f>
        <v>1979085606.6673088</v>
      </c>
      <c r="CV64" s="44">
        <f t="shared" si="78"/>
        <v>4069718532.5865746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202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v>6563890.7060941663</v>
      </c>
      <c r="E67" s="39">
        <v>58.268521745369831</v>
      </c>
      <c r="F67" s="36">
        <v>458770.03071498231</v>
      </c>
      <c r="G67" s="39">
        <v>16.44808657374811</v>
      </c>
      <c r="H67" s="36">
        <v>7022660.7368091485</v>
      </c>
      <c r="I67" s="202">
        <v>49.968768806320924</v>
      </c>
      <c r="J67" s="38">
        <v>3243984.8107199101</v>
      </c>
      <c r="K67" s="39">
        <v>9.2779385111181636</v>
      </c>
      <c r="L67" s="36">
        <v>4596368.4487741888</v>
      </c>
      <c r="M67" s="39">
        <v>16.448086573748114</v>
      </c>
      <c r="N67" s="36">
        <v>7840353.2594940988</v>
      </c>
      <c r="O67" s="40">
        <v>12.462967673240319</v>
      </c>
      <c r="P67" s="116">
        <f t="shared" ref="P67:P74" si="79">+D67+J67</f>
        <v>9807875.5168140754</v>
      </c>
      <c r="Q67" s="117">
        <f t="shared" ref="Q67:Q74" si="80">+F67+L67</f>
        <v>5055138.4794891709</v>
      </c>
      <c r="R67" s="118">
        <f t="shared" ref="R67:R74" si="81">+P67+Q67</f>
        <v>14863013.996303245</v>
      </c>
      <c r="S67" s="32"/>
      <c r="T67" s="35">
        <v>2289481.8641254595</v>
      </c>
      <c r="U67" s="39">
        <v>17.56087766061837</v>
      </c>
      <c r="V67" s="36">
        <v>611025.04081502487</v>
      </c>
      <c r="W67" s="39">
        <v>10.613417185996854</v>
      </c>
      <c r="X67" s="36">
        <v>2900506.9049404841</v>
      </c>
      <c r="Y67" s="40">
        <v>15.432743116020559</v>
      </c>
      <c r="Z67" s="38">
        <v>1937259.3780516651</v>
      </c>
      <c r="AA67" s="39">
        <v>2.1870660638664963</v>
      </c>
      <c r="AB67" s="36">
        <v>914335.81600425136</v>
      </c>
      <c r="AC67" s="39">
        <v>2.1659899036660279</v>
      </c>
      <c r="AD67" s="36">
        <v>2851595.1940559167</v>
      </c>
      <c r="AE67" s="40">
        <v>2.180263667427357</v>
      </c>
      <c r="AF67" s="116">
        <f t="shared" ref="AF67:AF74" si="82">+T67+Z67</f>
        <v>4226741.2421771251</v>
      </c>
      <c r="AG67" s="117">
        <f t="shared" ref="AG67:AG74" si="83">+V67+AB67</f>
        <v>1525360.8568192762</v>
      </c>
      <c r="AH67" s="118">
        <f t="shared" ref="AH67:AH74" si="84">+AF67+AG67</f>
        <v>5752102.0989964008</v>
      </c>
      <c r="AI67" s="32"/>
      <c r="AJ67" s="35">
        <v>2981194.8047087817</v>
      </c>
      <c r="AK67" s="39">
        <v>71.702980126242437</v>
      </c>
      <c r="AL67" s="36">
        <v>1494175.3853862137</v>
      </c>
      <c r="AM67" s="39">
        <v>54.490185820583264</v>
      </c>
      <c r="AN67" s="36">
        <v>4475370.1900949953</v>
      </c>
      <c r="AO67" s="40">
        <v>64.862317604785574</v>
      </c>
      <c r="AP67" s="38">
        <v>271076.71226182178</v>
      </c>
      <c r="AQ67" s="39">
        <v>1.6976140696878264</v>
      </c>
      <c r="AR67" s="36">
        <v>788782.86489247414</v>
      </c>
      <c r="AS67" s="39">
        <v>5.8033730991662189</v>
      </c>
      <c r="AT67" s="36">
        <v>1059859.577154296</v>
      </c>
      <c r="AU67" s="40">
        <v>3.5854640142703325</v>
      </c>
      <c r="AV67" s="116">
        <f t="shared" ref="AV67:AV74" si="85">+AJ67+AP67</f>
        <v>3252271.5169706033</v>
      </c>
      <c r="AW67" s="117">
        <f t="shared" ref="AW67:AW74" si="86">+AL67+AR67</f>
        <v>2282958.250278688</v>
      </c>
      <c r="AX67" s="118">
        <f t="shared" ref="AX67:AX74" si="87">+AV67+AW67</f>
        <v>5535229.7672492918</v>
      </c>
      <c r="AY67" s="32"/>
      <c r="AZ67" s="35">
        <v>3170453.1004790911</v>
      </c>
      <c r="BA67" s="39">
        <v>18.663926979926096</v>
      </c>
      <c r="BB67" s="36">
        <v>1033523.6597756223</v>
      </c>
      <c r="BC67" s="39">
        <v>16.930142115870051</v>
      </c>
      <c r="BD67" s="36">
        <v>4203976.7602547137</v>
      </c>
      <c r="BE67" s="40">
        <v>18.20557499125103</v>
      </c>
      <c r="BF67" s="38">
        <v>2559239.470359338</v>
      </c>
      <c r="BG67" s="39">
        <v>2.5611469603388413</v>
      </c>
      <c r="BH67" s="36">
        <v>1683495.9400096238</v>
      </c>
      <c r="BI67" s="39">
        <v>3.6276315508255514</v>
      </c>
      <c r="BJ67" s="36">
        <v>4242735.4103689622</v>
      </c>
      <c r="BK67" s="40">
        <v>2.899368229313096</v>
      </c>
      <c r="BL67" s="116">
        <f t="shared" ref="BL67:BL74" si="88">+AZ67+BF67</f>
        <v>5729692.570838429</v>
      </c>
      <c r="BM67" s="117">
        <f t="shared" ref="BM67:BM74" si="89">+BB67+BH67</f>
        <v>2717019.599785246</v>
      </c>
      <c r="BN67" s="118">
        <f t="shared" ref="BN67:BN74" si="90">+BL67+BM67</f>
        <v>8446712.170623675</v>
      </c>
      <c r="BO67" s="32"/>
      <c r="BP67" s="38">
        <v>1881627.1000000006</v>
      </c>
      <c r="BQ67" s="39">
        <v>12.93072308199786</v>
      </c>
      <c r="BR67" s="36">
        <v>380283.67000000004</v>
      </c>
      <c r="BS67" s="39">
        <v>15.041081754538624</v>
      </c>
      <c r="BT67" s="36">
        <v>2261910.7700000005</v>
      </c>
      <c r="BU67" s="40">
        <v>13.243114830883087</v>
      </c>
      <c r="BV67" s="38">
        <v>508877.62000000023</v>
      </c>
      <c r="BW67" s="39">
        <v>1.6274657558342216</v>
      </c>
      <c r="BX67" s="36">
        <v>537879.9500000003</v>
      </c>
      <c r="BY67" s="39">
        <v>2.5592126047941246</v>
      </c>
      <c r="BZ67" s="36">
        <v>1046757.5700000005</v>
      </c>
      <c r="CA67" s="40">
        <v>2.0020035573916295</v>
      </c>
      <c r="CB67" s="116">
        <f t="shared" ref="CB67:CB74" si="91">+BP67+BV67</f>
        <v>2390504.7200000007</v>
      </c>
      <c r="CC67" s="117">
        <f t="shared" ref="CC67:CC74" si="92">+BR67+BX67</f>
        <v>918163.62000000034</v>
      </c>
      <c r="CD67" s="118">
        <f t="shared" ref="CD67:CD74" si="93">+CB67+CC67</f>
        <v>3308668.3400000008</v>
      </c>
      <c r="CE67" s="32"/>
      <c r="CF67" s="38">
        <f t="shared" ref="CF67:CF73" si="94">+D67+T67+AJ67+AZ67+BP67</f>
        <v>16886647.575407498</v>
      </c>
      <c r="CG67" s="39">
        <f t="shared" ref="CG67:CG74" si="95">+CF67/$CF$112</f>
        <v>28.145039624785472</v>
      </c>
      <c r="CH67" s="36">
        <f t="shared" ref="CH67:CH73" si="96">+F67+V67+AL67+BB67+BR67</f>
        <v>3977777.7866918431</v>
      </c>
      <c r="CI67" s="39">
        <f t="shared" ref="CI67:CI74" si="97">+CH67/$CH$112</f>
        <v>19.967424161516341</v>
      </c>
      <c r="CJ67" s="36">
        <f t="shared" ref="CJ67:CJ74" si="98">+CF67+CH67</f>
        <v>20864425.362099342</v>
      </c>
      <c r="CK67" s="40">
        <f t="shared" ref="CK67:CK74" si="99">+CJ67/$CJ$112</f>
        <v>26.106638340965144</v>
      </c>
      <c r="CL67" s="38">
        <f t="shared" ref="CL67:CL73" si="100">+J67+Z67+AP67+BF67+BV67</f>
        <v>8520437.9913927373</v>
      </c>
      <c r="CM67" s="39">
        <f t="shared" ref="CM67:CM74" si="101">+CL67/$CL$112</f>
        <v>3.1475083495734686</v>
      </c>
      <c r="CN67" s="36">
        <f t="shared" ref="CN67:CN73" si="102">+L67+AB67+AR67+BH67+BX67</f>
        <v>8520863.0196805391</v>
      </c>
      <c r="CO67" s="39">
        <f t="shared" ref="CO67:CO74" si="103">+CN67/$CN$112</f>
        <v>5.6364316420555838</v>
      </c>
      <c r="CP67" s="36">
        <f t="shared" ref="CP67:CP73" si="104">+CL67+CN67</f>
        <v>17041301.011073276</v>
      </c>
      <c r="CQ67" s="40">
        <f t="shared" ref="CQ67:CQ74" si="105">+CP67/$CP$112</f>
        <v>4.0393811996030324</v>
      </c>
      <c r="CR67" s="152"/>
      <c r="CS67" s="161" t="s">
        <v>66</v>
      </c>
      <c r="CT67" s="38">
        <f t="shared" ref="CT67:CT73" si="106">+CJ67</f>
        <v>20864425.362099342</v>
      </c>
      <c r="CU67" s="36">
        <f t="shared" ref="CU67:CU73" si="107">+CP67</f>
        <v>17041301.011073276</v>
      </c>
      <c r="CV67" s="37">
        <f t="shared" ref="CV67:CV73" si="108">+CT67+CU67</f>
        <v>37905726.373172618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v>397236.11536946532</v>
      </c>
      <c r="E68" s="39">
        <v>3.5263172808410665</v>
      </c>
      <c r="F68" s="36">
        <v>23364.718468753355</v>
      </c>
      <c r="G68" s="39">
        <v>0.83768530290955667</v>
      </c>
      <c r="H68" s="36">
        <v>420600.83383821865</v>
      </c>
      <c r="I68" s="202">
        <v>2.9927269183954763</v>
      </c>
      <c r="J68" s="38">
        <v>161636.8063982673</v>
      </c>
      <c r="K68" s="39">
        <v>0.46228833931063595</v>
      </c>
      <c r="L68" s="36">
        <v>234088.64484216692</v>
      </c>
      <c r="M68" s="39">
        <v>0.83768530290955678</v>
      </c>
      <c r="N68" s="36">
        <v>395725.45124043419</v>
      </c>
      <c r="O68" s="40">
        <v>0.62904225652278867</v>
      </c>
      <c r="P68" s="116">
        <f t="shared" si="79"/>
        <v>558872.92176773259</v>
      </c>
      <c r="Q68" s="117">
        <f t="shared" si="80"/>
        <v>257453.36331092028</v>
      </c>
      <c r="R68" s="118">
        <f t="shared" si="81"/>
        <v>816326.2850786529</v>
      </c>
      <c r="S68" s="32"/>
      <c r="T68" s="35">
        <v>1871464.1495321661</v>
      </c>
      <c r="U68" s="39">
        <v>14.354581047848237</v>
      </c>
      <c r="V68" s="36">
        <v>365009.8472173335</v>
      </c>
      <c r="W68" s="39">
        <v>6.340168612970654</v>
      </c>
      <c r="X68" s="36">
        <v>2236473.9967494998</v>
      </c>
      <c r="Y68" s="40">
        <v>11.899619552259969</v>
      </c>
      <c r="Z68" s="38">
        <v>582671.70140299853</v>
      </c>
      <c r="AA68" s="39">
        <v>0.65780634175867436</v>
      </c>
      <c r="AB68" s="36">
        <v>297563.26923209667</v>
      </c>
      <c r="AC68" s="39">
        <v>0.70490406869895672</v>
      </c>
      <c r="AD68" s="36">
        <v>880234.97063509515</v>
      </c>
      <c r="AE68" s="40">
        <v>0.67300728002175614</v>
      </c>
      <c r="AF68" s="116">
        <f t="shared" si="82"/>
        <v>2454135.8509351648</v>
      </c>
      <c r="AG68" s="117">
        <f t="shared" si="83"/>
        <v>662573.11644943012</v>
      </c>
      <c r="AH68" s="118">
        <f t="shared" si="84"/>
        <v>3116708.967384595</v>
      </c>
      <c r="AI68" s="32"/>
      <c r="AJ68" s="35">
        <v>1005872.3077706833</v>
      </c>
      <c r="AK68" s="39">
        <v>24.192998719741283</v>
      </c>
      <c r="AL68" s="36">
        <v>504316.45347794821</v>
      </c>
      <c r="AM68" s="39">
        <v>18.391614218225019</v>
      </c>
      <c r="AN68" s="36">
        <v>1510188.7612486314</v>
      </c>
      <c r="AO68" s="40">
        <v>21.887428059489135</v>
      </c>
      <c r="AP68" s="38">
        <v>112177.84394033029</v>
      </c>
      <c r="AQ68" s="39">
        <v>0.70251215824256041</v>
      </c>
      <c r="AR68" s="36">
        <v>335064.65580454608</v>
      </c>
      <c r="AS68" s="39">
        <v>2.4651970732687802</v>
      </c>
      <c r="AT68" s="36">
        <v>447242.4997448764</v>
      </c>
      <c r="AU68" s="40">
        <v>1.5130041026690768</v>
      </c>
      <c r="AV68" s="116">
        <f t="shared" si="85"/>
        <v>1118050.1517110136</v>
      </c>
      <c r="AW68" s="117">
        <f t="shared" si="86"/>
        <v>839381.10928249429</v>
      </c>
      <c r="AX68" s="118">
        <f t="shared" si="87"/>
        <v>1957431.2609935079</v>
      </c>
      <c r="AY68" s="32"/>
      <c r="AZ68" s="35">
        <v>2924589.9279846689</v>
      </c>
      <c r="BA68" s="39">
        <v>17.21657161680924</v>
      </c>
      <c r="BB68" s="36">
        <v>953375.6816200451</v>
      </c>
      <c r="BC68" s="39">
        <v>15.617238780141717</v>
      </c>
      <c r="BD68" s="36">
        <v>3877965.609604714</v>
      </c>
      <c r="BE68" s="40">
        <v>16.793764034716862</v>
      </c>
      <c r="BF68" s="38">
        <v>2160345.4270370351</v>
      </c>
      <c r="BG68" s="39">
        <v>2.1619556074449515</v>
      </c>
      <c r="BH68" s="36">
        <v>1421099.0403819268</v>
      </c>
      <c r="BI68" s="39">
        <v>3.0622133343000053</v>
      </c>
      <c r="BJ68" s="36">
        <v>3581444.4674189622</v>
      </c>
      <c r="BK68" s="40">
        <v>2.4474602584233929</v>
      </c>
      <c r="BL68" s="116">
        <f t="shared" si="88"/>
        <v>5084935.355021704</v>
      </c>
      <c r="BM68" s="117">
        <f t="shared" si="89"/>
        <v>2374474.7220019717</v>
      </c>
      <c r="BN68" s="118">
        <f t="shared" si="90"/>
        <v>7459410.0770236757</v>
      </c>
      <c r="BO68" s="32"/>
      <c r="BP68" s="38">
        <v>1212134.4700000007</v>
      </c>
      <c r="BQ68" s="39">
        <v>8.3299050963467973</v>
      </c>
      <c r="BR68" s="36">
        <v>230936.49000000011</v>
      </c>
      <c r="BS68" s="39">
        <v>9.1340620179567349</v>
      </c>
      <c r="BT68" s="36">
        <v>1443070.9600000009</v>
      </c>
      <c r="BU68" s="40">
        <v>8.4489426753084089</v>
      </c>
      <c r="BV68" s="38">
        <v>152490.5799999999</v>
      </c>
      <c r="BW68" s="39">
        <v>0.48768738746517987</v>
      </c>
      <c r="BX68" s="36">
        <v>170193.49000000008</v>
      </c>
      <c r="BY68" s="39">
        <v>0.80977423468174026</v>
      </c>
      <c r="BZ68" s="36">
        <v>322684.06999999995</v>
      </c>
      <c r="CA68" s="40">
        <v>0.61715785447208105</v>
      </c>
      <c r="CB68" s="116">
        <f t="shared" si="91"/>
        <v>1364625.0500000005</v>
      </c>
      <c r="CC68" s="117">
        <f t="shared" si="92"/>
        <v>401129.98000000021</v>
      </c>
      <c r="CD68" s="118">
        <f t="shared" si="93"/>
        <v>1765755.0300000007</v>
      </c>
      <c r="CE68" s="32"/>
      <c r="CF68" s="38">
        <f t="shared" si="94"/>
        <v>7411296.9706569845</v>
      </c>
      <c r="CG68" s="39">
        <f t="shared" si="95"/>
        <v>12.352436798288531</v>
      </c>
      <c r="CH68" s="36">
        <f t="shared" si="96"/>
        <v>2077003.1907840804</v>
      </c>
      <c r="CI68" s="39">
        <f t="shared" si="97"/>
        <v>10.426023251967401</v>
      </c>
      <c r="CJ68" s="36">
        <f t="shared" si="98"/>
        <v>9488300.1614410654</v>
      </c>
      <c r="CK68" s="40">
        <f t="shared" si="99"/>
        <v>11.872247449250583</v>
      </c>
      <c r="CL68" s="38">
        <f t="shared" si="100"/>
        <v>3169322.3587786313</v>
      </c>
      <c r="CM68" s="39">
        <f t="shared" si="101"/>
        <v>1.1707694600703324</v>
      </c>
      <c r="CN68" s="36">
        <f t="shared" si="102"/>
        <v>2458009.1002607364</v>
      </c>
      <c r="CO68" s="39">
        <f t="shared" si="103"/>
        <v>1.6259386211432858</v>
      </c>
      <c r="CP68" s="36">
        <f t="shared" si="104"/>
        <v>5627331.4590393677</v>
      </c>
      <c r="CQ68" s="40">
        <f t="shared" si="105"/>
        <v>1.3338733283807367</v>
      </c>
      <c r="CR68" s="152"/>
      <c r="CS68" s="161" t="s">
        <v>67</v>
      </c>
      <c r="CT68" s="38">
        <f t="shared" si="106"/>
        <v>9488300.1614410654</v>
      </c>
      <c r="CU68" s="36">
        <f t="shared" si="107"/>
        <v>5627331.4590393677</v>
      </c>
      <c r="CV68" s="37">
        <f t="shared" si="108"/>
        <v>15115631.620480433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v>204730.70887276123</v>
      </c>
      <c r="E69" s="39">
        <v>1.8174214495713341</v>
      </c>
      <c r="F69" s="36">
        <v>10978.281653307051</v>
      </c>
      <c r="G69" s="39">
        <v>0.39359965772648253</v>
      </c>
      <c r="H69" s="36">
        <v>215708.99052606829</v>
      </c>
      <c r="I69" s="202">
        <v>1.5348474148189375</v>
      </c>
      <c r="J69" s="38">
        <v>77179.24582517604</v>
      </c>
      <c r="K69" s="39">
        <v>0.22073602032111439</v>
      </c>
      <c r="L69" s="36">
        <v>109990.24355269237</v>
      </c>
      <c r="M69" s="39">
        <v>0.39359965772648253</v>
      </c>
      <c r="N69" s="36">
        <v>187169.48937786842</v>
      </c>
      <c r="O69" s="40">
        <v>0.29752323885515697</v>
      </c>
      <c r="P69" s="116">
        <f t="shared" si="79"/>
        <v>281909.95469793724</v>
      </c>
      <c r="Q69" s="117">
        <f t="shared" si="80"/>
        <v>120968.52520599941</v>
      </c>
      <c r="R69" s="118">
        <f t="shared" si="81"/>
        <v>402878.47990393662</v>
      </c>
      <c r="S69" s="32"/>
      <c r="T69" s="35">
        <v>2030222.9959857089</v>
      </c>
      <c r="U69" s="39">
        <v>15.572299660865731</v>
      </c>
      <c r="V69" s="36">
        <v>536156.10596671572</v>
      </c>
      <c r="W69" s="39">
        <v>9.3129545425077858</v>
      </c>
      <c r="X69" s="36">
        <v>2566379.1019524247</v>
      </c>
      <c r="Y69" s="40">
        <v>13.654947468421213</v>
      </c>
      <c r="Z69" s="38">
        <v>1335633.7615263658</v>
      </c>
      <c r="AA69" s="39">
        <v>1.5078617281112305</v>
      </c>
      <c r="AB69" s="36">
        <v>684091.2347644933</v>
      </c>
      <c r="AC69" s="39">
        <v>1.6205585319425235</v>
      </c>
      <c r="AD69" s="36">
        <v>2019724.9962908591</v>
      </c>
      <c r="AE69" s="40">
        <v>1.5442349730378542</v>
      </c>
      <c r="AF69" s="116">
        <f t="shared" si="82"/>
        <v>3365856.7575120749</v>
      </c>
      <c r="AG69" s="117">
        <f t="shared" si="83"/>
        <v>1220247.3407312091</v>
      </c>
      <c r="AH69" s="118">
        <f t="shared" si="84"/>
        <v>4586104.098243284</v>
      </c>
      <c r="AI69" s="32"/>
      <c r="AJ69" s="35">
        <v>131283.34662268445</v>
      </c>
      <c r="AK69" s="39">
        <v>3.1575954643837805</v>
      </c>
      <c r="AL69" s="36">
        <v>65711.259193579943</v>
      </c>
      <c r="AM69" s="39">
        <v>2.396384493402135</v>
      </c>
      <c r="AN69" s="36">
        <v>196994.6058162644</v>
      </c>
      <c r="AO69" s="40">
        <v>2.8550770430485581</v>
      </c>
      <c r="AP69" s="38">
        <v>33913.595621249071</v>
      </c>
      <c r="AQ69" s="39">
        <v>0.21238341206060252</v>
      </c>
      <c r="AR69" s="36">
        <v>105410.53343567136</v>
      </c>
      <c r="AS69" s="39">
        <v>0.77554505978362953</v>
      </c>
      <c r="AT69" s="36">
        <v>139324.12905692041</v>
      </c>
      <c r="AU69" s="40">
        <v>0.47132814744610235</v>
      </c>
      <c r="AV69" s="116">
        <f t="shared" si="85"/>
        <v>165196.9422439335</v>
      </c>
      <c r="AW69" s="117">
        <f t="shared" si="86"/>
        <v>171121.79262925131</v>
      </c>
      <c r="AX69" s="118">
        <f t="shared" si="87"/>
        <v>336318.73487318482</v>
      </c>
      <c r="AY69" s="32"/>
      <c r="AZ69" s="35">
        <v>3017475.603757096</v>
      </c>
      <c r="BA69" s="39">
        <v>17.763374050138314</v>
      </c>
      <c r="BB69" s="36">
        <v>983655.12134761724</v>
      </c>
      <c r="BC69" s="39">
        <v>16.113246019964375</v>
      </c>
      <c r="BD69" s="36">
        <v>4001130.7251047133</v>
      </c>
      <c r="BE69" s="40">
        <v>17.327137998088983</v>
      </c>
      <c r="BF69" s="38">
        <v>2309826.5612053494</v>
      </c>
      <c r="BG69" s="39">
        <v>2.3115481550893602</v>
      </c>
      <c r="BH69" s="36">
        <v>1519429.3785136128</v>
      </c>
      <c r="BI69" s="39">
        <v>3.274097561955351</v>
      </c>
      <c r="BJ69" s="36">
        <v>3829255.9397189622</v>
      </c>
      <c r="BK69" s="40">
        <v>2.6168077760390247</v>
      </c>
      <c r="BL69" s="116">
        <f t="shared" si="88"/>
        <v>5327302.1649624454</v>
      </c>
      <c r="BM69" s="117">
        <f t="shared" si="89"/>
        <v>2503084.4998612301</v>
      </c>
      <c r="BN69" s="118">
        <f t="shared" si="90"/>
        <v>7830386.6648236755</v>
      </c>
      <c r="BO69" s="32"/>
      <c r="BP69" s="38">
        <v>868293.41999999934</v>
      </c>
      <c r="BQ69" s="39">
        <v>5.9669962066027056</v>
      </c>
      <c r="BR69" s="36">
        <v>198274.7999999999</v>
      </c>
      <c r="BS69" s="39">
        <v>7.8422180912075268</v>
      </c>
      <c r="BT69" s="36">
        <v>1066568.2199999993</v>
      </c>
      <c r="BU69" s="40">
        <v>6.2445811743628434</v>
      </c>
      <c r="BV69" s="38">
        <v>378333.21000000008</v>
      </c>
      <c r="BW69" s="39">
        <v>1.2099654600055649</v>
      </c>
      <c r="BX69" s="36">
        <v>587265.42999999993</v>
      </c>
      <c r="BY69" s="39">
        <v>2.7941868642172674</v>
      </c>
      <c r="BZ69" s="36">
        <v>965598.64</v>
      </c>
      <c r="CA69" s="40">
        <v>1.8467809239655355</v>
      </c>
      <c r="CB69" s="116">
        <f t="shared" si="91"/>
        <v>1246626.6299999994</v>
      </c>
      <c r="CC69" s="117">
        <f t="shared" si="92"/>
        <v>785540.22999999986</v>
      </c>
      <c r="CD69" s="118">
        <f t="shared" si="93"/>
        <v>2032166.8599999994</v>
      </c>
      <c r="CE69" s="32"/>
      <c r="CF69" s="38">
        <f t="shared" si="94"/>
        <v>6252006.0752382493</v>
      </c>
      <c r="CG69" s="39">
        <f t="shared" si="95"/>
        <v>10.420242261598439</v>
      </c>
      <c r="CH69" s="36">
        <f t="shared" si="96"/>
        <v>1794775.5681612198</v>
      </c>
      <c r="CI69" s="39">
        <f t="shared" si="97"/>
        <v>9.0093129797493745</v>
      </c>
      <c r="CJ69" s="36">
        <f t="shared" si="98"/>
        <v>8046781.6433994696</v>
      </c>
      <c r="CK69" s="40">
        <f t="shared" si="99"/>
        <v>10.068545599849186</v>
      </c>
      <c r="CL69" s="38">
        <f t="shared" si="100"/>
        <v>4134886.3741781404</v>
      </c>
      <c r="CM69" s="39">
        <f t="shared" si="101"/>
        <v>1.52745544306648</v>
      </c>
      <c r="CN69" s="36">
        <f t="shared" si="102"/>
        <v>3006186.8202664694</v>
      </c>
      <c r="CO69" s="39">
        <f t="shared" si="103"/>
        <v>1.9885505114381776</v>
      </c>
      <c r="CP69" s="36">
        <f t="shared" si="104"/>
        <v>7141073.1944446098</v>
      </c>
      <c r="CQ69" s="40">
        <f t="shared" si="105"/>
        <v>1.6926827821353065</v>
      </c>
      <c r="CR69" s="152"/>
      <c r="CS69" s="161" t="s">
        <v>68</v>
      </c>
      <c r="CT69" s="38">
        <f t="shared" si="106"/>
        <v>8046781.6433994696</v>
      </c>
      <c r="CU69" s="36">
        <f t="shared" si="107"/>
        <v>7141073.1944446098</v>
      </c>
      <c r="CV69" s="37">
        <f t="shared" si="108"/>
        <v>15187854.837844079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v>494938.71604492713</v>
      </c>
      <c r="E70" s="39">
        <v>4.3936361267736697</v>
      </c>
      <c r="F70" s="36">
        <v>23262.356299114312</v>
      </c>
      <c r="G70" s="39">
        <v>0.834015355625782</v>
      </c>
      <c r="H70" s="36">
        <v>518201.07234404143</v>
      </c>
      <c r="I70" s="202">
        <v>3.6871878835645218</v>
      </c>
      <c r="J70" s="38">
        <v>192257.70193914045</v>
      </c>
      <c r="K70" s="39">
        <v>0.54986544048718111</v>
      </c>
      <c r="L70" s="36">
        <v>233063.08908355795</v>
      </c>
      <c r="M70" s="39">
        <v>0.83401535562578222</v>
      </c>
      <c r="N70" s="36">
        <v>425320.79102269839</v>
      </c>
      <c r="O70" s="40">
        <v>0.67608679020349705</v>
      </c>
      <c r="P70" s="116">
        <f t="shared" si="79"/>
        <v>687196.41798406758</v>
      </c>
      <c r="Q70" s="117">
        <f t="shared" si="80"/>
        <v>256325.44538267225</v>
      </c>
      <c r="R70" s="118">
        <f t="shared" si="81"/>
        <v>943521.86336673982</v>
      </c>
      <c r="S70" s="32"/>
      <c r="T70" s="35">
        <v>1379765.2250810431</v>
      </c>
      <c r="U70" s="39">
        <v>10.583131798372705</v>
      </c>
      <c r="V70" s="36">
        <v>347852.4267069702</v>
      </c>
      <c r="W70" s="39">
        <v>6.042146683347001</v>
      </c>
      <c r="X70" s="36">
        <v>1727617.6517880133</v>
      </c>
      <c r="Y70" s="40">
        <v>9.1921447859108429</v>
      </c>
      <c r="Z70" s="38">
        <v>699270.84463731723</v>
      </c>
      <c r="AA70" s="39">
        <v>0.78944076930763529</v>
      </c>
      <c r="AB70" s="36">
        <v>353849.23479430104</v>
      </c>
      <c r="AC70" s="39">
        <v>0.83824111072647967</v>
      </c>
      <c r="AD70" s="36">
        <v>1053120.0794316183</v>
      </c>
      <c r="AE70" s="40">
        <v>0.80519123170395768</v>
      </c>
      <c r="AF70" s="116">
        <f t="shared" si="82"/>
        <v>2079036.0697183604</v>
      </c>
      <c r="AG70" s="117">
        <f t="shared" si="83"/>
        <v>701701.66150127118</v>
      </c>
      <c r="AH70" s="118">
        <f t="shared" si="84"/>
        <v>2780737.7312196316</v>
      </c>
      <c r="AI70" s="32"/>
      <c r="AJ70" s="35">
        <v>167485.86145174396</v>
      </c>
      <c r="AK70" s="39">
        <v>4.028329640227625</v>
      </c>
      <c r="AL70" s="36">
        <v>83959.511693724358</v>
      </c>
      <c r="AM70" s="39">
        <v>3.061869067274146</v>
      </c>
      <c r="AN70" s="36">
        <v>251445.3731454683</v>
      </c>
      <c r="AO70" s="40">
        <v>3.6442414728755659</v>
      </c>
      <c r="AP70" s="38">
        <v>52179.608078497797</v>
      </c>
      <c r="AQ70" s="39">
        <v>0.32677405626529016</v>
      </c>
      <c r="AR70" s="36">
        <v>150474.77178209703</v>
      </c>
      <c r="AS70" s="39">
        <v>1.1070996614289279</v>
      </c>
      <c r="AT70" s="36">
        <v>202654.37986059481</v>
      </c>
      <c r="AU70" s="40">
        <v>0.68557193989355447</v>
      </c>
      <c r="AV70" s="116">
        <f t="shared" si="85"/>
        <v>219665.46953024174</v>
      </c>
      <c r="AW70" s="117">
        <f t="shared" si="86"/>
        <v>234434.28347582137</v>
      </c>
      <c r="AX70" s="118">
        <f t="shared" si="87"/>
        <v>454099.75300606311</v>
      </c>
      <c r="AY70" s="32"/>
      <c r="AZ70" s="35">
        <v>2953719.8570100935</v>
      </c>
      <c r="BA70" s="39">
        <v>17.388054635491589</v>
      </c>
      <c r="BB70" s="36">
        <v>962871.63374462049</v>
      </c>
      <c r="BC70" s="39">
        <v>15.772791889617181</v>
      </c>
      <c r="BD70" s="36">
        <v>3916591.4907547142</v>
      </c>
      <c r="BE70" s="40">
        <v>16.961035743382748</v>
      </c>
      <c r="BF70" s="38">
        <v>2210450.1572999386</v>
      </c>
      <c r="BG70" s="39">
        <v>2.2120976825018883</v>
      </c>
      <c r="BH70" s="36">
        <v>1454058.4843690232</v>
      </c>
      <c r="BI70" s="39">
        <v>3.1332350196297454</v>
      </c>
      <c r="BJ70" s="36">
        <v>3664508.6416689618</v>
      </c>
      <c r="BK70" s="40">
        <v>2.5042240215432883</v>
      </c>
      <c r="BL70" s="116">
        <f t="shared" si="88"/>
        <v>5164170.0143100321</v>
      </c>
      <c r="BM70" s="117">
        <f t="shared" si="89"/>
        <v>2416930.1181136435</v>
      </c>
      <c r="BN70" s="118">
        <f t="shared" si="90"/>
        <v>7581100.1324236756</v>
      </c>
      <c r="BO70" s="32"/>
      <c r="BP70" s="38">
        <v>834353.17000000039</v>
      </c>
      <c r="BQ70" s="39">
        <v>5.7337555320377165</v>
      </c>
      <c r="BR70" s="36">
        <v>158961.39000000004</v>
      </c>
      <c r="BS70" s="39">
        <v>6.2872835502116065</v>
      </c>
      <c r="BT70" s="36">
        <v>993314.56000000041</v>
      </c>
      <c r="BU70" s="40">
        <v>5.8156930661186568</v>
      </c>
      <c r="BV70" s="38">
        <v>104646.80000000019</v>
      </c>
      <c r="BW70" s="39">
        <v>0.33467591570962157</v>
      </c>
      <c r="BX70" s="36">
        <v>116795.43999999992</v>
      </c>
      <c r="BY70" s="39">
        <v>0.555708317869955</v>
      </c>
      <c r="BZ70" s="36">
        <v>221442.24000000011</v>
      </c>
      <c r="CA70" s="40">
        <v>0.42352514559485921</v>
      </c>
      <c r="CB70" s="116">
        <f t="shared" si="91"/>
        <v>938999.97000000055</v>
      </c>
      <c r="CC70" s="117">
        <f t="shared" si="92"/>
        <v>275756.82999999996</v>
      </c>
      <c r="CD70" s="118">
        <f t="shared" si="93"/>
        <v>1214756.8000000005</v>
      </c>
      <c r="CE70" s="32"/>
      <c r="CF70" s="38">
        <f t="shared" si="94"/>
        <v>5830262.8295878079</v>
      </c>
      <c r="CG70" s="39">
        <f t="shared" si="95"/>
        <v>9.7173211929072281</v>
      </c>
      <c r="CH70" s="36">
        <f t="shared" si="96"/>
        <v>1576907.3184444294</v>
      </c>
      <c r="CI70" s="39">
        <f t="shared" si="97"/>
        <v>7.9156702508929042</v>
      </c>
      <c r="CJ70" s="36">
        <f t="shared" si="98"/>
        <v>7407170.1480322368</v>
      </c>
      <c r="CK70" s="40">
        <f t="shared" si="99"/>
        <v>9.2682309159562521</v>
      </c>
      <c r="CL70" s="38">
        <f t="shared" si="100"/>
        <v>3258805.1119548944</v>
      </c>
      <c r="CM70" s="39">
        <f t="shared" si="101"/>
        <v>1.2038250040517131</v>
      </c>
      <c r="CN70" s="36">
        <f t="shared" si="102"/>
        <v>2308241.0200289791</v>
      </c>
      <c r="CO70" s="39">
        <f t="shared" si="103"/>
        <v>1.5268691320036933</v>
      </c>
      <c r="CP70" s="36">
        <f t="shared" si="104"/>
        <v>5567046.1319838734</v>
      </c>
      <c r="CQ70" s="40">
        <f t="shared" si="105"/>
        <v>1.3195836085664072</v>
      </c>
      <c r="CR70" s="152"/>
      <c r="CS70" s="161" t="s">
        <v>69</v>
      </c>
      <c r="CT70" s="38">
        <f t="shared" si="106"/>
        <v>7407170.1480322368</v>
      </c>
      <c r="CU70" s="36">
        <f t="shared" si="107"/>
        <v>5567046.1319838734</v>
      </c>
      <c r="CV70" s="37">
        <f t="shared" si="108"/>
        <v>12974216.280016109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v>545014.43321100029</v>
      </c>
      <c r="E71" s="39">
        <v>4.8381648590844151</v>
      </c>
      <c r="F71" s="36">
        <v>44240.95610032769</v>
      </c>
      <c r="G71" s="39">
        <v>1.5861521619219736</v>
      </c>
      <c r="H71" s="36">
        <v>589255.38931132795</v>
      </c>
      <c r="I71" s="202">
        <v>4.1927650245218686</v>
      </c>
      <c r="J71" s="38">
        <v>603645.82110666123</v>
      </c>
      <c r="K71" s="39">
        <v>1.7264534631030366</v>
      </c>
      <c r="L71" s="36">
        <v>443245.46319260984</v>
      </c>
      <c r="M71" s="39">
        <v>1.5861521619219738</v>
      </c>
      <c r="N71" s="36">
        <v>1046891.2842992711</v>
      </c>
      <c r="O71" s="40">
        <v>1.6641306586306472</v>
      </c>
      <c r="P71" s="116">
        <f t="shared" si="79"/>
        <v>1148660.2543176615</v>
      </c>
      <c r="Q71" s="117">
        <f t="shared" si="80"/>
        <v>487486.4192929375</v>
      </c>
      <c r="R71" s="118">
        <f t="shared" si="81"/>
        <v>1636146.673610599</v>
      </c>
      <c r="S71" s="32"/>
      <c r="T71" s="35">
        <v>939201.90471256513</v>
      </c>
      <c r="U71" s="39">
        <v>7.2039049558390866</v>
      </c>
      <c r="V71" s="36">
        <v>407846.09269359481</v>
      </c>
      <c r="W71" s="39">
        <v>7.0842280435218221</v>
      </c>
      <c r="X71" s="36">
        <v>1347047.99740616</v>
      </c>
      <c r="Y71" s="40">
        <v>7.1672457229836386</v>
      </c>
      <c r="Z71" s="38">
        <v>990121.57547356049</v>
      </c>
      <c r="AA71" s="39">
        <v>1.1177962648440476</v>
      </c>
      <c r="AB71" s="36">
        <v>476288.7544855075</v>
      </c>
      <c r="AC71" s="39">
        <v>1.1282907389033965</v>
      </c>
      <c r="AD71" s="36">
        <v>1466410.329959068</v>
      </c>
      <c r="AE71" s="40">
        <v>1.1211833890779188</v>
      </c>
      <c r="AF71" s="116">
        <f t="shared" si="82"/>
        <v>1929323.4801861257</v>
      </c>
      <c r="AG71" s="117">
        <f t="shared" si="83"/>
        <v>884134.84717910225</v>
      </c>
      <c r="AH71" s="118">
        <f t="shared" si="84"/>
        <v>2813458.327365228</v>
      </c>
      <c r="AI71" s="32"/>
      <c r="AJ71" s="35">
        <v>282016.9453133035</v>
      </c>
      <c r="AK71" s="39">
        <v>6.7830037115064457</v>
      </c>
      <c r="AL71" s="36">
        <v>141284.45653914439</v>
      </c>
      <c r="AM71" s="39">
        <v>5.1524180934008381</v>
      </c>
      <c r="AN71" s="36">
        <v>423301.40185244789</v>
      </c>
      <c r="AO71" s="40">
        <v>6.1349807509268075</v>
      </c>
      <c r="AP71" s="38">
        <v>78065.786566294526</v>
      </c>
      <c r="AQ71" s="39">
        <v>0.48888588226711083</v>
      </c>
      <c r="AR71" s="36">
        <v>234124.50682961603</v>
      </c>
      <c r="AS71" s="39">
        <v>1.7225423183803177</v>
      </c>
      <c r="AT71" s="36">
        <v>312190.29339591053</v>
      </c>
      <c r="AU71" s="40">
        <v>1.0561277047483602</v>
      </c>
      <c r="AV71" s="116">
        <f t="shared" si="85"/>
        <v>360082.731879598</v>
      </c>
      <c r="AW71" s="117">
        <f t="shared" si="86"/>
        <v>375408.96336876042</v>
      </c>
      <c r="AX71" s="118">
        <f t="shared" si="87"/>
        <v>735491.69524835842</v>
      </c>
      <c r="AY71" s="32"/>
      <c r="AZ71" s="35">
        <v>159528.889539875</v>
      </c>
      <c r="BA71" s="39">
        <v>0.93911988324665618</v>
      </c>
      <c r="BB71" s="36">
        <v>52004.201460125012</v>
      </c>
      <c r="BC71" s="39">
        <v>0.85188037353048718</v>
      </c>
      <c r="BD71" s="36">
        <v>211533.09100000001</v>
      </c>
      <c r="BE71" s="40">
        <v>0.91605681262098504</v>
      </c>
      <c r="BF71" s="38">
        <v>748668.09910875419</v>
      </c>
      <c r="BG71" s="39">
        <v>0.74922610742081852</v>
      </c>
      <c r="BH71" s="36">
        <v>492482.12989124574</v>
      </c>
      <c r="BI71" s="39">
        <v>1.061210585753499</v>
      </c>
      <c r="BJ71" s="36">
        <v>1241150.2289999998</v>
      </c>
      <c r="BK71" s="40">
        <v>0.84816779593953784</v>
      </c>
      <c r="BL71" s="116">
        <f t="shared" si="88"/>
        <v>908196.98864862917</v>
      </c>
      <c r="BM71" s="117">
        <f t="shared" si="89"/>
        <v>544486.33135137078</v>
      </c>
      <c r="BN71" s="118">
        <f t="shared" si="90"/>
        <v>1452683.3199999998</v>
      </c>
      <c r="BO71" s="32"/>
      <c r="BP71" s="38">
        <v>127863.53999999998</v>
      </c>
      <c r="BQ71" s="39">
        <v>0.87869059072541833</v>
      </c>
      <c r="BR71" s="36">
        <v>33382.219999999972</v>
      </c>
      <c r="BS71" s="39">
        <v>1.3203425226436725</v>
      </c>
      <c r="BT71" s="36">
        <v>161245.75999999995</v>
      </c>
      <c r="BU71" s="40">
        <v>0.94406735402432074</v>
      </c>
      <c r="BV71" s="38">
        <v>330621.87999999966</v>
      </c>
      <c r="BW71" s="39">
        <v>1.0573775829039809</v>
      </c>
      <c r="BX71" s="36">
        <v>375489.68000000005</v>
      </c>
      <c r="BY71" s="39">
        <v>1.7865657978627234</v>
      </c>
      <c r="BZ71" s="36">
        <v>706111.55999999971</v>
      </c>
      <c r="CA71" s="40">
        <v>1.3504921249677246</v>
      </c>
      <c r="CB71" s="116">
        <f t="shared" si="91"/>
        <v>458485.41999999963</v>
      </c>
      <c r="CC71" s="117">
        <f t="shared" si="92"/>
        <v>408871.9</v>
      </c>
      <c r="CD71" s="118">
        <f t="shared" si="93"/>
        <v>867357.3199999996</v>
      </c>
      <c r="CE71" s="32"/>
      <c r="CF71" s="38">
        <f t="shared" si="94"/>
        <v>2053625.712776744</v>
      </c>
      <c r="CG71" s="39">
        <f t="shared" si="95"/>
        <v>3.4227857721596937</v>
      </c>
      <c r="CH71" s="36">
        <f t="shared" si="96"/>
        <v>678757.92679319193</v>
      </c>
      <c r="CI71" s="39">
        <f t="shared" si="97"/>
        <v>3.4071906863713073</v>
      </c>
      <c r="CJ71" s="36">
        <f t="shared" si="98"/>
        <v>2732383.6395699359</v>
      </c>
      <c r="CK71" s="40">
        <f t="shared" si="99"/>
        <v>3.4188984479103302</v>
      </c>
      <c r="CL71" s="38">
        <f t="shared" si="100"/>
        <v>2751123.1622552704</v>
      </c>
      <c r="CM71" s="39">
        <f t="shared" si="101"/>
        <v>1.0162838028574177</v>
      </c>
      <c r="CN71" s="36">
        <f t="shared" si="102"/>
        <v>2021630.534398979</v>
      </c>
      <c r="CO71" s="39">
        <f t="shared" si="103"/>
        <v>1.3372803067381493</v>
      </c>
      <c r="CP71" s="36">
        <f t="shared" si="104"/>
        <v>4772753.696654249</v>
      </c>
      <c r="CQ71" s="40">
        <f t="shared" si="105"/>
        <v>1.1313086682803004</v>
      </c>
      <c r="CR71" s="152"/>
      <c r="CS71" s="161" t="s">
        <v>70</v>
      </c>
      <c r="CT71" s="38">
        <f t="shared" si="106"/>
        <v>2732383.6395699359</v>
      </c>
      <c r="CU71" s="36">
        <f t="shared" si="107"/>
        <v>4772753.696654249</v>
      </c>
      <c r="CV71" s="37">
        <f t="shared" si="108"/>
        <v>7505137.3362241853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202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9"/>
        <v>0</v>
      </c>
      <c r="Q72" s="117">
        <f t="shared" si="80"/>
        <v>0</v>
      </c>
      <c r="R72" s="118">
        <f t="shared" si="81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82"/>
        <v>0</v>
      </c>
      <c r="AG72" s="117">
        <f t="shared" si="83"/>
        <v>0</v>
      </c>
      <c r="AH72" s="118">
        <f t="shared" si="84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85"/>
        <v>0</v>
      </c>
      <c r="AW72" s="117">
        <f t="shared" si="86"/>
        <v>0</v>
      </c>
      <c r="AX72" s="118">
        <f t="shared" si="87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8"/>
        <v>0</v>
      </c>
      <c r="BM72" s="117">
        <f t="shared" si="89"/>
        <v>0</v>
      </c>
      <c r="BN72" s="118">
        <f t="shared" si="90"/>
        <v>0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91"/>
        <v>0</v>
      </c>
      <c r="CC72" s="117">
        <f t="shared" si="92"/>
        <v>0</v>
      </c>
      <c r="CD72" s="118">
        <f t="shared" si="93"/>
        <v>0</v>
      </c>
      <c r="CE72" s="32"/>
      <c r="CF72" s="38">
        <f t="shared" si="94"/>
        <v>0</v>
      </c>
      <c r="CG72" s="39">
        <f t="shared" si="95"/>
        <v>0</v>
      </c>
      <c r="CH72" s="36">
        <f t="shared" si="96"/>
        <v>0</v>
      </c>
      <c r="CI72" s="39">
        <f t="shared" si="97"/>
        <v>0</v>
      </c>
      <c r="CJ72" s="36">
        <f t="shared" si="98"/>
        <v>0</v>
      </c>
      <c r="CK72" s="40">
        <f t="shared" si="99"/>
        <v>0</v>
      </c>
      <c r="CL72" s="38">
        <f t="shared" si="100"/>
        <v>0</v>
      </c>
      <c r="CM72" s="39">
        <f t="shared" si="101"/>
        <v>0</v>
      </c>
      <c r="CN72" s="36">
        <f t="shared" si="102"/>
        <v>0</v>
      </c>
      <c r="CO72" s="39">
        <f t="shared" si="103"/>
        <v>0</v>
      </c>
      <c r="CP72" s="36">
        <f t="shared" si="104"/>
        <v>0</v>
      </c>
      <c r="CQ72" s="40">
        <f t="shared" si="105"/>
        <v>0</v>
      </c>
      <c r="CR72" s="152"/>
      <c r="CS72" s="161" t="s">
        <v>71</v>
      </c>
      <c r="CT72" s="38">
        <f t="shared" si="106"/>
        <v>0</v>
      </c>
      <c r="CU72" s="36">
        <f t="shared" si="107"/>
        <v>0</v>
      </c>
      <c r="CV72" s="37">
        <f t="shared" si="108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202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9"/>
        <v>0</v>
      </c>
      <c r="Q73" s="117">
        <f t="shared" si="80"/>
        <v>0</v>
      </c>
      <c r="R73" s="118">
        <f t="shared" si="81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82"/>
        <v>0</v>
      </c>
      <c r="AG73" s="117">
        <f t="shared" si="83"/>
        <v>0</v>
      </c>
      <c r="AH73" s="118">
        <f t="shared" si="84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85"/>
        <v>0</v>
      </c>
      <c r="AW73" s="117">
        <f t="shared" si="86"/>
        <v>0</v>
      </c>
      <c r="AX73" s="118">
        <f t="shared" si="87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8"/>
        <v>0</v>
      </c>
      <c r="BM73" s="117">
        <f t="shared" si="89"/>
        <v>0</v>
      </c>
      <c r="BN73" s="118">
        <f t="shared" si="90"/>
        <v>0</v>
      </c>
      <c r="BO73" s="32"/>
      <c r="BP73" s="38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91"/>
        <v>0</v>
      </c>
      <c r="CC73" s="117">
        <f t="shared" si="92"/>
        <v>0</v>
      </c>
      <c r="CD73" s="118">
        <f t="shared" si="93"/>
        <v>0</v>
      </c>
      <c r="CE73" s="32"/>
      <c r="CF73" s="38">
        <f t="shared" si="94"/>
        <v>0</v>
      </c>
      <c r="CG73" s="39">
        <f t="shared" si="95"/>
        <v>0</v>
      </c>
      <c r="CH73" s="36">
        <f t="shared" si="96"/>
        <v>0</v>
      </c>
      <c r="CI73" s="39">
        <f t="shared" si="97"/>
        <v>0</v>
      </c>
      <c r="CJ73" s="36">
        <f t="shared" si="98"/>
        <v>0</v>
      </c>
      <c r="CK73" s="40">
        <f t="shared" si="99"/>
        <v>0</v>
      </c>
      <c r="CL73" s="38">
        <f t="shared" si="100"/>
        <v>0</v>
      </c>
      <c r="CM73" s="39">
        <f t="shared" si="101"/>
        <v>0</v>
      </c>
      <c r="CN73" s="36">
        <f t="shared" si="102"/>
        <v>0</v>
      </c>
      <c r="CO73" s="39">
        <f t="shared" si="103"/>
        <v>0</v>
      </c>
      <c r="CP73" s="36">
        <f t="shared" si="104"/>
        <v>0</v>
      </c>
      <c r="CQ73" s="40">
        <f t="shared" si="105"/>
        <v>0</v>
      </c>
      <c r="CR73" s="152"/>
      <c r="CS73" s="161" t="s">
        <v>72</v>
      </c>
      <c r="CT73" s="38">
        <f t="shared" si="106"/>
        <v>0</v>
      </c>
      <c r="CU73" s="36">
        <f t="shared" si="107"/>
        <v>0</v>
      </c>
      <c r="CV73" s="37">
        <f t="shared" si="108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v>8205810.6795923207</v>
      </c>
      <c r="E74" s="46">
        <v>72.844061461640322</v>
      </c>
      <c r="F74" s="43">
        <v>560616.34323648468</v>
      </c>
      <c r="G74" s="46">
        <v>20.099539051931906</v>
      </c>
      <c r="H74" s="43">
        <v>8766427.0228288062</v>
      </c>
      <c r="I74" s="201">
        <v>62.376296047621736</v>
      </c>
      <c r="J74" s="45">
        <v>4278704.3859891556</v>
      </c>
      <c r="K74" s="46">
        <v>12.237281774340133</v>
      </c>
      <c r="L74" s="43">
        <v>5616755.8894452155</v>
      </c>
      <c r="M74" s="46">
        <v>20.099539051931906</v>
      </c>
      <c r="N74" s="43">
        <v>9895460.2754343711</v>
      </c>
      <c r="O74" s="47">
        <v>15.729750617452408</v>
      </c>
      <c r="P74" s="122">
        <f t="shared" si="79"/>
        <v>12484515.065581476</v>
      </c>
      <c r="Q74" s="123">
        <f t="shared" si="80"/>
        <v>6177372.2326817</v>
      </c>
      <c r="R74" s="124">
        <f t="shared" si="81"/>
        <v>18661887.298263177</v>
      </c>
      <c r="S74" s="32"/>
      <c r="T74" s="42">
        <v>8510136.1394369435</v>
      </c>
      <c r="U74" s="46">
        <v>65.274795123544138</v>
      </c>
      <c r="V74" s="43">
        <v>2267889.5133996392</v>
      </c>
      <c r="W74" s="46">
        <v>39.392915068344116</v>
      </c>
      <c r="X74" s="43">
        <v>10778025.652836584</v>
      </c>
      <c r="Y74" s="47">
        <v>57.346700645596229</v>
      </c>
      <c r="Z74" s="45">
        <v>5544957.2610919066</v>
      </c>
      <c r="AA74" s="46">
        <v>6.2599711678880832</v>
      </c>
      <c r="AB74" s="43">
        <v>2726128.3092806498</v>
      </c>
      <c r="AC74" s="46">
        <v>6.457984353937384</v>
      </c>
      <c r="AD74" s="43">
        <v>8271085.5703725563</v>
      </c>
      <c r="AE74" s="47">
        <v>6.323880541268843</v>
      </c>
      <c r="AF74" s="122">
        <f t="shared" si="82"/>
        <v>14055093.40052885</v>
      </c>
      <c r="AG74" s="123">
        <f t="shared" si="83"/>
        <v>4994017.8226802889</v>
      </c>
      <c r="AH74" s="124">
        <f t="shared" si="84"/>
        <v>19049111.223209139</v>
      </c>
      <c r="AI74" s="32"/>
      <c r="AJ74" s="42">
        <v>4567853.265867197</v>
      </c>
      <c r="AK74" s="46">
        <v>109.86490766210157</v>
      </c>
      <c r="AL74" s="43">
        <v>2289447.0662906105</v>
      </c>
      <c r="AM74" s="46">
        <v>83.492471692885402</v>
      </c>
      <c r="AN74" s="43">
        <v>6857300.3321578074</v>
      </c>
      <c r="AO74" s="47">
        <v>99.384044931125644</v>
      </c>
      <c r="AP74" s="45">
        <v>547413.54646819341</v>
      </c>
      <c r="AQ74" s="46">
        <v>3.4281695785233897</v>
      </c>
      <c r="AR74" s="43">
        <v>1613857.3327444047</v>
      </c>
      <c r="AS74" s="46">
        <v>11.873757212027874</v>
      </c>
      <c r="AT74" s="43">
        <v>2161270.8792125979</v>
      </c>
      <c r="AU74" s="47">
        <v>7.3114959090274247</v>
      </c>
      <c r="AV74" s="122">
        <f t="shared" si="85"/>
        <v>5115266.8123353906</v>
      </c>
      <c r="AW74" s="123">
        <f t="shared" si="86"/>
        <v>3903304.3990350151</v>
      </c>
      <c r="AX74" s="124">
        <f t="shared" si="87"/>
        <v>9018571.2113704048</v>
      </c>
      <c r="AY74" s="32"/>
      <c r="AZ74" s="42">
        <v>12225767.378770825</v>
      </c>
      <c r="BA74" s="46">
        <v>71.971047165611893</v>
      </c>
      <c r="BB74" s="43">
        <v>3985430.2979480298</v>
      </c>
      <c r="BC74" s="46">
        <v>65.285299179123811</v>
      </c>
      <c r="BD74" s="43">
        <v>16211197.676718855</v>
      </c>
      <c r="BE74" s="47">
        <v>70.203569580060602</v>
      </c>
      <c r="BF74" s="45">
        <v>9988529.7150104139</v>
      </c>
      <c r="BG74" s="46">
        <v>9.9959745127958577</v>
      </c>
      <c r="BH74" s="43">
        <v>6570564.9731654329</v>
      </c>
      <c r="BI74" s="46">
        <v>14.158388052464154</v>
      </c>
      <c r="BJ74" s="43">
        <v>16559094.68817585</v>
      </c>
      <c r="BK74" s="47">
        <v>11.316028081258342</v>
      </c>
      <c r="BL74" s="122">
        <f t="shared" si="88"/>
        <v>22214297.09378124</v>
      </c>
      <c r="BM74" s="123">
        <f t="shared" si="89"/>
        <v>10555995.271113463</v>
      </c>
      <c r="BN74" s="124">
        <f t="shared" si="90"/>
        <v>32770292.364894703</v>
      </c>
      <c r="BO74" s="32"/>
      <c r="BP74" s="45">
        <v>4924271.7000000011</v>
      </c>
      <c r="BQ74" s="46">
        <v>33.8400705077105</v>
      </c>
      <c r="BR74" s="43">
        <v>1001838.5700000001</v>
      </c>
      <c r="BS74" s="46">
        <v>39.624987936558163</v>
      </c>
      <c r="BT74" s="43">
        <v>5926110.2700000014</v>
      </c>
      <c r="BU74" s="47">
        <v>34.69639910069732</v>
      </c>
      <c r="BV74" s="45">
        <v>1474970.09</v>
      </c>
      <c r="BW74" s="46">
        <v>4.7171721019185693</v>
      </c>
      <c r="BX74" s="43">
        <v>1787623.9900000002</v>
      </c>
      <c r="BY74" s="46">
        <v>8.505447819425811</v>
      </c>
      <c r="BZ74" s="43">
        <v>3262594.0800000005</v>
      </c>
      <c r="CA74" s="47">
        <v>6.2399596063918308</v>
      </c>
      <c r="CB74" s="122">
        <f t="shared" si="91"/>
        <v>6399241.790000001</v>
      </c>
      <c r="CC74" s="123">
        <f t="shared" si="92"/>
        <v>2789462.5600000005</v>
      </c>
      <c r="CD74" s="124">
        <f t="shared" si="93"/>
        <v>9188704.3500000015</v>
      </c>
      <c r="CE74" s="32"/>
      <c r="CF74" s="45">
        <f>SUM(CF67:CF73)</f>
        <v>38433839.163667284</v>
      </c>
      <c r="CG74" s="46">
        <f t="shared" si="95"/>
        <v>64.057825649739371</v>
      </c>
      <c r="CH74" s="46">
        <f>SUM(CH67:CH73)</f>
        <v>10105221.790874764</v>
      </c>
      <c r="CI74" s="46">
        <f t="shared" si="97"/>
        <v>50.725621330497326</v>
      </c>
      <c r="CJ74" s="43">
        <f t="shared" si="98"/>
        <v>48539060.954542048</v>
      </c>
      <c r="CK74" s="47">
        <f t="shared" si="99"/>
        <v>60.73456075393149</v>
      </c>
      <c r="CL74" s="45">
        <f>SUM(CL67:CL73)</f>
        <v>21834574.998559676</v>
      </c>
      <c r="CM74" s="46">
        <f t="shared" si="101"/>
        <v>8.0658420596194116</v>
      </c>
      <c r="CN74" s="43">
        <f>SUM(CN67:CN73)</f>
        <v>18314930.494635705</v>
      </c>
      <c r="CO74" s="46">
        <f t="shared" si="103"/>
        <v>12.115070213378891</v>
      </c>
      <c r="CP74" s="43">
        <f>SUM(CP67:CP73)</f>
        <v>40149505.493195385</v>
      </c>
      <c r="CQ74" s="47">
        <f t="shared" si="105"/>
        <v>9.5168295869657857</v>
      </c>
      <c r="CR74" s="153"/>
      <c r="CS74" s="161" t="s">
        <v>174</v>
      </c>
      <c r="CT74" s="45">
        <f t="shared" ref="CT74:CU74" si="109">SUM(CT67:CT73)</f>
        <v>48539060.954542056</v>
      </c>
      <c r="CU74" s="43">
        <f t="shared" si="109"/>
        <v>40149505.493195385</v>
      </c>
      <c r="CV74" s="44">
        <f>SUM(CV67:CV73)</f>
        <v>88688566.447737426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202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v>-816110.15469641413</v>
      </c>
      <c r="E76" s="39">
        <v>-7.2447172606628918</v>
      </c>
      <c r="F76" s="39">
        <v>186321.43088632764</v>
      </c>
      <c r="G76" s="39">
        <v>6.6801029286651241</v>
      </c>
      <c r="H76" s="36">
        <v>-629788.72381008649</v>
      </c>
      <c r="I76" s="202">
        <v>-4.4811743463479443</v>
      </c>
      <c r="J76" s="38">
        <v>1307025.2798365119</v>
      </c>
      <c r="K76" s="39">
        <v>3.7381494940196824</v>
      </c>
      <c r="L76" s="36">
        <v>1054237.5936264689</v>
      </c>
      <c r="M76" s="39">
        <v>3.7725851185608321</v>
      </c>
      <c r="N76" s="36">
        <v>2361262.8734629806</v>
      </c>
      <c r="O76" s="40">
        <v>3.753446035656121</v>
      </c>
      <c r="P76" s="116">
        <f t="shared" ref="P76:P97" si="110">+D76+J76</f>
        <v>490915.12514009781</v>
      </c>
      <c r="Q76" s="117">
        <f t="shared" ref="Q76:Q97" si="111">+F76+L76</f>
        <v>1240559.0245127967</v>
      </c>
      <c r="R76" s="118">
        <f t="shared" ref="R76:R97" si="112">+P76+Q76</f>
        <v>1731474.1496528946</v>
      </c>
      <c r="S76" s="32"/>
      <c r="T76" s="35">
        <v>698104.19472082856</v>
      </c>
      <c r="U76" s="39">
        <v>5.3546274159021623</v>
      </c>
      <c r="V76" s="36">
        <v>245198.42259302942</v>
      </c>
      <c r="W76" s="39">
        <v>4.2590613780033246</v>
      </c>
      <c r="X76" s="36">
        <v>943302.61731385801</v>
      </c>
      <c r="Y76" s="40">
        <v>5.0190354482101576</v>
      </c>
      <c r="Z76" s="38">
        <v>582474.22970368888</v>
      </c>
      <c r="AA76" s="39">
        <v>0.65758340638046564</v>
      </c>
      <c r="AB76" s="36">
        <v>364347.10228656593</v>
      </c>
      <c r="AC76" s="39">
        <v>0.86310973623612919</v>
      </c>
      <c r="AD76" s="36">
        <v>946821.33199025481</v>
      </c>
      <c r="AE76" s="40">
        <v>0.7239176703574739</v>
      </c>
      <c r="AF76" s="116">
        <f t="shared" ref="AF76:AF97" si="113">+T76+Z76</f>
        <v>1280578.4244245174</v>
      </c>
      <c r="AG76" s="117">
        <f t="shared" ref="AG76:AG97" si="114">+V76+AB76</f>
        <v>609545.52487959538</v>
      </c>
      <c r="AH76" s="118">
        <f t="shared" ref="AH76:AH97" si="115">+AF76+AG76</f>
        <v>1890123.9493041127</v>
      </c>
      <c r="AI76" s="32"/>
      <c r="AJ76" s="35">
        <v>931948.65295589855</v>
      </c>
      <c r="AK76" s="39">
        <v>22.415004761187642</v>
      </c>
      <c r="AL76" s="36">
        <v>467327.86594631919</v>
      </c>
      <c r="AM76" s="39">
        <v>17.042699607830464</v>
      </c>
      <c r="AN76" s="36">
        <v>1399276.5189022177</v>
      </c>
      <c r="AO76" s="40">
        <v>20.279957664022401</v>
      </c>
      <c r="AP76" s="38">
        <v>226961.43627994379</v>
      </c>
      <c r="AQ76" s="39">
        <v>1.4213427789151107</v>
      </c>
      <c r="AR76" s="36">
        <v>656233.293488589</v>
      </c>
      <c r="AS76" s="39">
        <v>4.8281558990611178</v>
      </c>
      <c r="AT76" s="36">
        <v>883194.72976853279</v>
      </c>
      <c r="AU76" s="40">
        <v>2.9878136589384026</v>
      </c>
      <c r="AV76" s="116">
        <f t="shared" ref="AV76:AV97" si="116">+AJ76+AP76</f>
        <v>1158910.0892358422</v>
      </c>
      <c r="AW76" s="117">
        <f t="shared" ref="AW76:AW97" si="117">+AL76+AR76</f>
        <v>1123561.1594349081</v>
      </c>
      <c r="AX76" s="118">
        <f t="shared" ref="AX76:AX97" si="118">+AV76+AW76</f>
        <v>2282471.2486707503</v>
      </c>
      <c r="AY76" s="32"/>
      <c r="AZ76" s="35">
        <v>15767.391836839028</v>
      </c>
      <c r="BA76" s="39">
        <v>9.2819997830019055E-2</v>
      </c>
      <c r="BB76" s="36">
        <v>5139.9506631603035</v>
      </c>
      <c r="BC76" s="39">
        <v>8.4197487278381694E-2</v>
      </c>
      <c r="BD76" s="36">
        <v>20907.342499999329</v>
      </c>
      <c r="BE76" s="40">
        <v>9.0540508061335151E-2</v>
      </c>
      <c r="BF76" s="38">
        <v>219854.58531496732</v>
      </c>
      <c r="BG76" s="39">
        <v>0.22001845056606759</v>
      </c>
      <c r="BH76" s="36">
        <v>144622.77018503411</v>
      </c>
      <c r="BI76" s="39">
        <v>0.31163610889850052</v>
      </c>
      <c r="BJ76" s="36">
        <v>364477.35550000146</v>
      </c>
      <c r="BK76" s="40">
        <v>0.24907376082376542</v>
      </c>
      <c r="BL76" s="116">
        <f t="shared" ref="BL76:BL97" si="119">+AZ76+BF76</f>
        <v>235621.97715180635</v>
      </c>
      <c r="BM76" s="117">
        <f t="shared" ref="BM76:BM97" si="120">+BB76+BH76</f>
        <v>149762.72084819441</v>
      </c>
      <c r="BN76" s="118">
        <f t="shared" ref="BN76:BN97" si="121">+BL76+BM76</f>
        <v>385384.69800000079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22">+BP76+BV76</f>
        <v>0</v>
      </c>
      <c r="CC76" s="117">
        <f t="shared" ref="CC76:CC97" si="123">+BR76+BX76</f>
        <v>0</v>
      </c>
      <c r="CD76" s="118">
        <f t="shared" ref="CD76:CD97" si="124">+CB76+CC76</f>
        <v>0</v>
      </c>
      <c r="CE76" s="32"/>
      <c r="CF76" s="38">
        <f t="shared" ref="CF76:CF95" si="125">+D76+T76+AJ76+AZ76+BP76</f>
        <v>829710.084817152</v>
      </c>
      <c r="CG76" s="39">
        <f t="shared" ref="CG76:CG97" si="126">+CF76/$CF$112</f>
        <v>1.3828809483932951</v>
      </c>
      <c r="CH76" s="36">
        <f t="shared" ref="CH76:CH95" si="127">+F76+V76+AL76+BB76+BR76</f>
        <v>903987.67008883657</v>
      </c>
      <c r="CI76" s="39">
        <f t="shared" ref="CI76:CI97" si="128">+CH76/$CH$112</f>
        <v>4.5377862247193068</v>
      </c>
      <c r="CJ76" s="36">
        <f t="shared" ref="CJ76:CJ97" si="129">+CF76+CH76</f>
        <v>1733697.7549059885</v>
      </c>
      <c r="CK76" s="40">
        <f t="shared" ref="CK76:CK97" si="130">+CJ76/$CJ$112</f>
        <v>2.1692914851176033</v>
      </c>
      <c r="CL76" s="38">
        <f t="shared" ref="CL76:CL95" si="131">+J76+Z76+AP76+BF76+BV76</f>
        <v>2336315.5311351116</v>
      </c>
      <c r="CM76" s="39">
        <f t="shared" ref="CM76:CM97" si="132">+CL76/$CL$112</f>
        <v>0.86305101321251831</v>
      </c>
      <c r="CN76" s="36">
        <f t="shared" ref="CN76:CN95" si="133">+L76+AB76+AR76+BH76+BX76</f>
        <v>2219440.7595866583</v>
      </c>
      <c r="CO76" s="39">
        <f t="shared" ref="CO76:CO97" si="134">+CN76/$CN$112</f>
        <v>1.4681290024389022</v>
      </c>
      <c r="CP76" s="36">
        <f t="shared" ref="CP76:CP95" si="135">+CL76+CN76</f>
        <v>4555756.2907217704</v>
      </c>
      <c r="CQ76" s="40">
        <f t="shared" ref="CQ76:CQ97" si="136">+CP76/$CP$112</f>
        <v>1.0798727338222027</v>
      </c>
      <c r="CR76" s="152"/>
      <c r="CS76" s="161" t="s">
        <v>74</v>
      </c>
      <c r="CT76" s="38">
        <f t="shared" ref="CT76:CT95" si="137">+CJ76</f>
        <v>1733697.7549059885</v>
      </c>
      <c r="CU76" s="36">
        <f t="shared" ref="CU76:CU95" si="138">+CP76</f>
        <v>4555756.2907217704</v>
      </c>
      <c r="CV76" s="37">
        <f t="shared" ref="CV76:CV95" si="139">+CT76+CU76</f>
        <v>6289454.0456277588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v>1257481.7199999997</v>
      </c>
      <c r="E77" s="39">
        <v>11.162830739731376</v>
      </c>
      <c r="F77" s="39">
        <v>295177.40005442809</v>
      </c>
      <c r="G77" s="39">
        <v>10.582869641991541</v>
      </c>
      <c r="H77" s="36">
        <v>1552659.1200544278</v>
      </c>
      <c r="I77" s="202">
        <v>11.047730698190762</v>
      </c>
      <c r="J77" s="38">
        <v>649784.4099999998</v>
      </c>
      <c r="K77" s="39">
        <v>1.8584118463012478</v>
      </c>
      <c r="L77" s="36">
        <v>894605.57994557184</v>
      </c>
      <c r="M77" s="39">
        <v>3.2013425799724877</v>
      </c>
      <c r="N77" s="36">
        <v>1544389.9899455716</v>
      </c>
      <c r="O77" s="40">
        <v>2.4549509291893261</v>
      </c>
      <c r="P77" s="116">
        <f t="shared" si="110"/>
        <v>1907266.1299999994</v>
      </c>
      <c r="Q77" s="117">
        <f t="shared" si="111"/>
        <v>1189782.98</v>
      </c>
      <c r="R77" s="118">
        <f t="shared" si="112"/>
        <v>3097049.1099999994</v>
      </c>
      <c r="S77" s="32"/>
      <c r="T77" s="35">
        <v>167126.37128423035</v>
      </c>
      <c r="U77" s="39">
        <v>1.2818995450337518</v>
      </c>
      <c r="V77" s="36">
        <v>74794.591363330634</v>
      </c>
      <c r="W77" s="39">
        <v>1.2991713078343372</v>
      </c>
      <c r="X77" s="36">
        <v>241920.96264756098</v>
      </c>
      <c r="Y77" s="40">
        <v>1.2871902027059032</v>
      </c>
      <c r="Z77" s="38">
        <v>1163472.8661896558</v>
      </c>
      <c r="AA77" s="39">
        <v>1.3135009440150556</v>
      </c>
      <c r="AB77" s="36">
        <v>553766.94978144253</v>
      </c>
      <c r="AC77" s="39">
        <v>1.3118305126143717</v>
      </c>
      <c r="AD77" s="36">
        <v>1717239.8159710984</v>
      </c>
      <c r="AE77" s="40">
        <v>1.3129618070705762</v>
      </c>
      <c r="AF77" s="116">
        <f t="shared" si="113"/>
        <v>1330599.2374738862</v>
      </c>
      <c r="AG77" s="117">
        <f t="shared" si="114"/>
        <v>628561.54114477313</v>
      </c>
      <c r="AH77" s="118">
        <f t="shared" si="115"/>
        <v>1959160.7786186594</v>
      </c>
      <c r="AI77" s="32"/>
      <c r="AJ77" s="35">
        <v>180359.59007724316</v>
      </c>
      <c r="AK77" s="39">
        <v>4.3379654635313551</v>
      </c>
      <c r="AL77" s="36">
        <v>90373.722575297899</v>
      </c>
      <c r="AM77" s="39">
        <v>3.2957850762298202</v>
      </c>
      <c r="AN77" s="36">
        <v>270733.31265254109</v>
      </c>
      <c r="AO77" s="40">
        <v>3.9237849307594583</v>
      </c>
      <c r="AP77" s="38">
        <v>50268.728170231625</v>
      </c>
      <c r="AQ77" s="39">
        <v>0.31480719791479028</v>
      </c>
      <c r="AR77" s="36">
        <v>149624.79700085393</v>
      </c>
      <c r="AS77" s="39">
        <v>1.1008460763169994</v>
      </c>
      <c r="AT77" s="36">
        <v>199893.52517108555</v>
      </c>
      <c r="AU77" s="40">
        <v>0.67623207511218086</v>
      </c>
      <c r="AV77" s="116">
        <f t="shared" si="116"/>
        <v>230628.31824747479</v>
      </c>
      <c r="AW77" s="117">
        <f t="shared" si="117"/>
        <v>239998.51957615183</v>
      </c>
      <c r="AX77" s="118">
        <f t="shared" si="118"/>
        <v>470626.83782362659</v>
      </c>
      <c r="AY77" s="32"/>
      <c r="AZ77" s="35">
        <v>899492.83390158578</v>
      </c>
      <c r="BA77" s="39">
        <v>5.2951638263846652</v>
      </c>
      <c r="BB77" s="36">
        <v>293222.1660984144</v>
      </c>
      <c r="BC77" s="39">
        <v>4.803269762249232</v>
      </c>
      <c r="BD77" s="36">
        <v>1192715.0000000002</v>
      </c>
      <c r="BE77" s="40">
        <v>5.1651242654287044</v>
      </c>
      <c r="BF77" s="38">
        <v>1689995.9990777248</v>
      </c>
      <c r="BG77" s="39">
        <v>1.6912556117364763</v>
      </c>
      <c r="BH77" s="36">
        <v>1111698.000922275</v>
      </c>
      <c r="BI77" s="39">
        <v>2.3955096340251845</v>
      </c>
      <c r="BJ77" s="36">
        <v>2801694</v>
      </c>
      <c r="BK77" s="40">
        <v>1.9146003194082541</v>
      </c>
      <c r="BL77" s="116">
        <f t="shared" si="119"/>
        <v>2589488.8329793103</v>
      </c>
      <c r="BM77" s="117">
        <f t="shared" si="120"/>
        <v>1404920.1670206895</v>
      </c>
      <c r="BN77" s="118">
        <f t="shared" si="121"/>
        <v>3994409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22"/>
        <v>0</v>
      </c>
      <c r="CC77" s="117">
        <f t="shared" si="123"/>
        <v>0</v>
      </c>
      <c r="CD77" s="118">
        <f t="shared" si="124"/>
        <v>0</v>
      </c>
      <c r="CE77" s="32"/>
      <c r="CF77" s="38">
        <f t="shared" si="125"/>
        <v>2504460.5152630592</v>
      </c>
      <c r="CG77" s="39">
        <f t="shared" si="126"/>
        <v>4.174193849076552</v>
      </c>
      <c r="CH77" s="36">
        <f t="shared" si="127"/>
        <v>753567.88009147113</v>
      </c>
      <c r="CI77" s="39">
        <f t="shared" si="128"/>
        <v>3.7827174626551754</v>
      </c>
      <c r="CJ77" s="36">
        <f t="shared" si="129"/>
        <v>3258028.3953545303</v>
      </c>
      <c r="CK77" s="40">
        <f t="shared" si="130"/>
        <v>4.0766121062994625</v>
      </c>
      <c r="CL77" s="38">
        <f t="shared" si="131"/>
        <v>3553522.0034376122</v>
      </c>
      <c r="CM77" s="39">
        <f t="shared" si="132"/>
        <v>1.3126954491672422</v>
      </c>
      <c r="CN77" s="36">
        <f t="shared" si="133"/>
        <v>2709695.3276501428</v>
      </c>
      <c r="CO77" s="39">
        <f t="shared" si="134"/>
        <v>1.7924255383312155</v>
      </c>
      <c r="CP77" s="36">
        <f t="shared" si="135"/>
        <v>6263217.331087755</v>
      </c>
      <c r="CQ77" s="40">
        <f t="shared" si="136"/>
        <v>1.484600402268839</v>
      </c>
      <c r="CR77" s="152"/>
      <c r="CS77" s="161" t="s">
        <v>75</v>
      </c>
      <c r="CT77" s="38">
        <f t="shared" si="137"/>
        <v>3258028.3953545303</v>
      </c>
      <c r="CU77" s="36">
        <f t="shared" si="138"/>
        <v>6263217.331087755</v>
      </c>
      <c r="CV77" s="37">
        <f t="shared" si="139"/>
        <v>9521245.7264422849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v>115977.58797768847</v>
      </c>
      <c r="E78" s="39">
        <v>1.0295483135907861</v>
      </c>
      <c r="F78" s="39">
        <v>14017.9071420275</v>
      </c>
      <c r="G78" s="39">
        <v>0.50257805614611717</v>
      </c>
      <c r="H78" s="36">
        <v>129995.49511971597</v>
      </c>
      <c r="I78" s="202">
        <v>0.92496492212034898</v>
      </c>
      <c r="J78" s="38">
        <v>51102.643133909107</v>
      </c>
      <c r="K78" s="39">
        <v>0.14615579554665192</v>
      </c>
      <c r="L78" s="36">
        <v>57147.10470884871</v>
      </c>
      <c r="M78" s="39">
        <v>0.20450069139711183</v>
      </c>
      <c r="N78" s="36">
        <v>108249.74784275782</v>
      </c>
      <c r="O78" s="40">
        <v>0.1720730002014933</v>
      </c>
      <c r="P78" s="116">
        <f t="shared" si="110"/>
        <v>167080.23111159756</v>
      </c>
      <c r="Q78" s="117">
        <f t="shared" si="111"/>
        <v>71165.01185087621</v>
      </c>
      <c r="R78" s="118">
        <f t="shared" si="112"/>
        <v>238245.24296247377</v>
      </c>
      <c r="S78" s="32"/>
      <c r="T78" s="35">
        <v>249590.23471967681</v>
      </c>
      <c r="U78" s="39">
        <v>1.9144172512899567</v>
      </c>
      <c r="V78" s="36">
        <v>129225.57449395717</v>
      </c>
      <c r="W78" s="39">
        <v>2.2446296658726994</v>
      </c>
      <c r="X78" s="36">
        <v>378815.809213634</v>
      </c>
      <c r="Y78" s="40">
        <v>2.0155673692496956</v>
      </c>
      <c r="Z78" s="38">
        <v>1366232.4080305409</v>
      </c>
      <c r="AA78" s="39">
        <v>1.542406024103661</v>
      </c>
      <c r="AB78" s="36">
        <v>644084.9781643555</v>
      </c>
      <c r="AC78" s="39">
        <v>1.5257868448198921</v>
      </c>
      <c r="AD78" s="36">
        <v>2010317.3861948964</v>
      </c>
      <c r="AE78" s="40">
        <v>1.5370421321562646</v>
      </c>
      <c r="AF78" s="116">
        <f t="shared" si="113"/>
        <v>1615822.6427502178</v>
      </c>
      <c r="AG78" s="117">
        <f t="shared" si="114"/>
        <v>773310.55265831272</v>
      </c>
      <c r="AH78" s="118">
        <f t="shared" si="115"/>
        <v>2389133.1954085305</v>
      </c>
      <c r="AI78" s="32"/>
      <c r="AJ78" s="35">
        <v>-59006.424287522488</v>
      </c>
      <c r="AK78" s="39">
        <v>-1.4192083192034657</v>
      </c>
      <c r="AL78" s="36">
        <v>-29717.902327123586</v>
      </c>
      <c r="AM78" s="39">
        <v>-1.0837643531280254</v>
      </c>
      <c r="AN78" s="36">
        <v>-88724.326614646066</v>
      </c>
      <c r="AO78" s="40">
        <v>-1.2858970783884469</v>
      </c>
      <c r="AP78" s="38">
        <v>-19258.554677545457</v>
      </c>
      <c r="AQ78" s="39">
        <v>-0.12060642579609006</v>
      </c>
      <c r="AR78" s="36">
        <v>-47027.537036520531</v>
      </c>
      <c r="AS78" s="39">
        <v>-0.34599933074736627</v>
      </c>
      <c r="AT78" s="36">
        <v>-66286.091714065988</v>
      </c>
      <c r="AU78" s="40">
        <v>-0.22424328808306518</v>
      </c>
      <c r="AV78" s="116">
        <f t="shared" si="116"/>
        <v>-78264.978965067945</v>
      </c>
      <c r="AW78" s="117">
        <f t="shared" si="117"/>
        <v>-76745.439363644109</v>
      </c>
      <c r="AX78" s="118">
        <f t="shared" si="118"/>
        <v>-155010.41832871205</v>
      </c>
      <c r="AY78" s="32"/>
      <c r="AZ78" s="35">
        <v>92321.480192443647</v>
      </c>
      <c r="BA78" s="39">
        <v>0.5434811083406611</v>
      </c>
      <c r="BB78" s="36">
        <v>30095.519807556368</v>
      </c>
      <c r="BC78" s="39">
        <v>0.49299444920644425</v>
      </c>
      <c r="BD78" s="36">
        <v>122417.00000000001</v>
      </c>
      <c r="BE78" s="40">
        <v>0.53013420406466394</v>
      </c>
      <c r="BF78" s="38">
        <v>92732.523582595342</v>
      </c>
      <c r="BG78" s="39">
        <v>9.2801640350118078E-2</v>
      </c>
      <c r="BH78" s="36">
        <v>61000.476417404643</v>
      </c>
      <c r="BI78" s="39">
        <v>0.13144507664562713</v>
      </c>
      <c r="BJ78" s="36">
        <v>153733</v>
      </c>
      <c r="BK78" s="40">
        <v>0.1050568873344445</v>
      </c>
      <c r="BL78" s="116">
        <f t="shared" si="119"/>
        <v>185054.00377503899</v>
      </c>
      <c r="BM78" s="117">
        <f t="shared" si="120"/>
        <v>91095.996224961011</v>
      </c>
      <c r="BN78" s="118">
        <f t="shared" si="121"/>
        <v>276150</v>
      </c>
      <c r="BO78" s="32"/>
      <c r="BP78" s="38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6">
        <v>0</v>
      </c>
      <c r="BY78" s="39">
        <v>0</v>
      </c>
      <c r="BZ78" s="36">
        <v>0</v>
      </c>
      <c r="CA78" s="40">
        <v>0</v>
      </c>
      <c r="CB78" s="116">
        <f t="shared" si="122"/>
        <v>0</v>
      </c>
      <c r="CC78" s="117">
        <f t="shared" si="123"/>
        <v>0</v>
      </c>
      <c r="CD78" s="118">
        <f t="shared" si="124"/>
        <v>0</v>
      </c>
      <c r="CE78" s="32"/>
      <c r="CF78" s="38">
        <f t="shared" si="125"/>
        <v>398882.87860228645</v>
      </c>
      <c r="CG78" s="39">
        <f t="shared" si="126"/>
        <v>0.66481960814172636</v>
      </c>
      <c r="CH78" s="36">
        <f t="shared" si="127"/>
        <v>143621.09911641746</v>
      </c>
      <c r="CI78" s="39">
        <f t="shared" si="128"/>
        <v>0.72094107775328331</v>
      </c>
      <c r="CJ78" s="36">
        <f t="shared" si="129"/>
        <v>542503.97771870391</v>
      </c>
      <c r="CK78" s="40">
        <f t="shared" si="130"/>
        <v>0.67880878092930919</v>
      </c>
      <c r="CL78" s="38">
        <f t="shared" si="131"/>
        <v>1490809.0200695</v>
      </c>
      <c r="CM78" s="39">
        <f t="shared" si="132"/>
        <v>0.55071509739620672</v>
      </c>
      <c r="CN78" s="36">
        <f t="shared" si="133"/>
        <v>715205.02225408831</v>
      </c>
      <c r="CO78" s="39">
        <f t="shared" si="134"/>
        <v>0.47309811326378387</v>
      </c>
      <c r="CP78" s="36">
        <f t="shared" si="135"/>
        <v>2206014.0423235884</v>
      </c>
      <c r="CQ78" s="40">
        <f t="shared" si="136"/>
        <v>0.52290207436814551</v>
      </c>
      <c r="CR78" s="152"/>
      <c r="CS78" s="161" t="s">
        <v>76</v>
      </c>
      <c r="CT78" s="38">
        <f t="shared" si="137"/>
        <v>542503.97771870391</v>
      </c>
      <c r="CU78" s="36">
        <f t="shared" si="138"/>
        <v>2206014.0423235884</v>
      </c>
      <c r="CV78" s="37">
        <f t="shared" si="139"/>
        <v>2748518.0200422923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v>4404342.6368553126</v>
      </c>
      <c r="E79" s="39">
        <v>39.097929292362231</v>
      </c>
      <c r="F79" s="39">
        <v>-446418.88038247341</v>
      </c>
      <c r="G79" s="39">
        <v>-16.005266039813332</v>
      </c>
      <c r="H79" s="36">
        <v>3957923.756472839</v>
      </c>
      <c r="I79" s="202">
        <v>28.162057737406442</v>
      </c>
      <c r="J79" s="38">
        <v>2000295.220753374</v>
      </c>
      <c r="K79" s="39">
        <v>5.7209318616121321</v>
      </c>
      <c r="L79" s="36">
        <v>2299201.3392689638</v>
      </c>
      <c r="M79" s="39">
        <v>8.2276830285133276</v>
      </c>
      <c r="N79" s="36">
        <v>4299496.5600223374</v>
      </c>
      <c r="O79" s="40">
        <v>6.8344479981025623</v>
      </c>
      <c r="P79" s="116">
        <f t="shared" si="110"/>
        <v>6404637.8576086871</v>
      </c>
      <c r="Q79" s="117">
        <f t="shared" si="111"/>
        <v>1852782.4588864904</v>
      </c>
      <c r="R79" s="118">
        <f t="shared" si="112"/>
        <v>8257420.3164951773</v>
      </c>
      <c r="S79" s="32"/>
      <c r="T79" s="35">
        <v>255513.23320368413</v>
      </c>
      <c r="U79" s="39">
        <v>1.9598480770988398</v>
      </c>
      <c r="V79" s="36">
        <v>112136.48778792236</v>
      </c>
      <c r="W79" s="39">
        <v>1.9477946846141696</v>
      </c>
      <c r="X79" s="36">
        <v>367649.72099160647</v>
      </c>
      <c r="Y79" s="40">
        <v>1.9561559019479446</v>
      </c>
      <c r="Z79" s="38">
        <v>1656708.0156194919</v>
      </c>
      <c r="AA79" s="39">
        <v>1.8703380248137145</v>
      </c>
      <c r="AB79" s="36">
        <v>794104.24924130738</v>
      </c>
      <c r="AC79" s="39">
        <v>1.881170742967992</v>
      </c>
      <c r="AD79" s="36">
        <v>2450812.2648607995</v>
      </c>
      <c r="AE79" s="40">
        <v>1.8738343183841735</v>
      </c>
      <c r="AF79" s="116">
        <f t="shared" si="113"/>
        <v>1912221.2488231761</v>
      </c>
      <c r="AG79" s="117">
        <f t="shared" si="114"/>
        <v>906240.73702922976</v>
      </c>
      <c r="AH79" s="118">
        <f t="shared" si="115"/>
        <v>2818461.9858524059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16"/>
        <v>0</v>
      </c>
      <c r="AW79" s="117">
        <f t="shared" si="117"/>
        <v>0</v>
      </c>
      <c r="AX79" s="118">
        <f t="shared" si="118"/>
        <v>0</v>
      </c>
      <c r="AY79" s="32"/>
      <c r="AZ79" s="35">
        <v>515123.04467131087</v>
      </c>
      <c r="BA79" s="39">
        <v>3.0324431829537986</v>
      </c>
      <c r="BB79" s="36">
        <v>167922.95532868922</v>
      </c>
      <c r="BC79" s="39">
        <v>2.7507444762791522</v>
      </c>
      <c r="BD79" s="36">
        <v>683046.00000000012</v>
      </c>
      <c r="BE79" s="40">
        <v>2.9579719119856924</v>
      </c>
      <c r="BF79" s="38">
        <v>1561385.4416951698</v>
      </c>
      <c r="BG79" s="39">
        <v>1.562549196442887</v>
      </c>
      <c r="BH79" s="36">
        <v>1027096.5583048299</v>
      </c>
      <c r="BI79" s="39">
        <v>2.2132087117653736</v>
      </c>
      <c r="BJ79" s="36">
        <v>2588481.9999999995</v>
      </c>
      <c r="BK79" s="40">
        <v>1.7688971258040727</v>
      </c>
      <c r="BL79" s="116">
        <f t="shared" si="119"/>
        <v>2076508.4863664806</v>
      </c>
      <c r="BM79" s="117">
        <f t="shared" si="120"/>
        <v>1195019.5136335192</v>
      </c>
      <c r="BN79" s="118">
        <f t="shared" si="121"/>
        <v>3271528</v>
      </c>
      <c r="BO79" s="32"/>
      <c r="BP79" s="38">
        <v>410230.99000000005</v>
      </c>
      <c r="BQ79" s="39">
        <v>2.819146966656588</v>
      </c>
      <c r="BR79" s="39">
        <v>3593.7599999999966</v>
      </c>
      <c r="BS79" s="39">
        <v>0.14214135980698481</v>
      </c>
      <c r="BT79" s="36">
        <v>413824.75000000006</v>
      </c>
      <c r="BU79" s="40">
        <v>2.4228757194128776</v>
      </c>
      <c r="BV79" s="38">
        <v>-133802.18</v>
      </c>
      <c r="BW79" s="39">
        <v>-0.4279191252426594</v>
      </c>
      <c r="BX79" s="36">
        <v>41409.639999999956</v>
      </c>
      <c r="BY79" s="39">
        <v>0.19702551219465755</v>
      </c>
      <c r="BZ79" s="36">
        <v>-92392.540000000037</v>
      </c>
      <c r="CA79" s="40">
        <v>-0.17670776792801071</v>
      </c>
      <c r="CB79" s="116">
        <f t="shared" si="122"/>
        <v>276428.81000000006</v>
      </c>
      <c r="CC79" s="117">
        <f t="shared" si="123"/>
        <v>45003.399999999951</v>
      </c>
      <c r="CD79" s="118">
        <f t="shared" si="124"/>
        <v>321432.21000000002</v>
      </c>
      <c r="CE79" s="32"/>
      <c r="CF79" s="38">
        <f t="shared" si="125"/>
        <v>5585209.9047303079</v>
      </c>
      <c r="CG79" s="39">
        <f t="shared" si="126"/>
        <v>9.3088905526936987</v>
      </c>
      <c r="CH79" s="36">
        <f t="shared" si="127"/>
        <v>-162765.6772658618</v>
      </c>
      <c r="CI79" s="39">
        <f t="shared" si="128"/>
        <v>-0.81704194934600471</v>
      </c>
      <c r="CJ79" s="36">
        <f t="shared" si="129"/>
        <v>5422444.2274644459</v>
      </c>
      <c r="CK79" s="40">
        <f t="shared" si="130"/>
        <v>6.7848401244550125</v>
      </c>
      <c r="CL79" s="38">
        <f t="shared" si="131"/>
        <v>5084586.4980680356</v>
      </c>
      <c r="CM79" s="39">
        <f t="shared" si="132"/>
        <v>1.8782811955165362</v>
      </c>
      <c r="CN79" s="36">
        <f t="shared" si="133"/>
        <v>4161811.7868151013</v>
      </c>
      <c r="CO79" s="39">
        <f t="shared" si="134"/>
        <v>2.7529802543831989</v>
      </c>
      <c r="CP79" s="36">
        <f t="shared" si="135"/>
        <v>9246398.2848831378</v>
      </c>
      <c r="CQ79" s="40">
        <f t="shared" si="136"/>
        <v>2.1917180719787281</v>
      </c>
      <c r="CR79" s="152"/>
      <c r="CS79" s="161" t="s">
        <v>77</v>
      </c>
      <c r="CT79" s="38">
        <f t="shared" si="137"/>
        <v>5422444.2274644459</v>
      </c>
      <c r="CU79" s="36">
        <f t="shared" si="138"/>
        <v>9246398.2848831378</v>
      </c>
      <c r="CV79" s="37">
        <f t="shared" si="139"/>
        <v>14668842.512347583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v>195550.07586452074</v>
      </c>
      <c r="E80" s="39">
        <v>1.7359237619909695</v>
      </c>
      <c r="F80" s="39">
        <v>-24021.740911968169</v>
      </c>
      <c r="G80" s="39">
        <v>-0.86124124881572384</v>
      </c>
      <c r="H80" s="36">
        <v>171528.33495255257</v>
      </c>
      <c r="I80" s="202">
        <v>1.2204860855732673</v>
      </c>
      <c r="J80" s="38">
        <v>809184.2480982315</v>
      </c>
      <c r="K80" s="39">
        <v>2.3143023583870255</v>
      </c>
      <c r="L80" s="36">
        <v>937577.29109714704</v>
      </c>
      <c r="M80" s="39">
        <v>3.3551166807915171</v>
      </c>
      <c r="N80" s="36">
        <v>1746761.5391953785</v>
      </c>
      <c r="O80" s="40">
        <v>2.776639250213607</v>
      </c>
      <c r="P80" s="116">
        <f t="shared" si="110"/>
        <v>1004734.3239627522</v>
      </c>
      <c r="Q80" s="117">
        <f t="shared" si="111"/>
        <v>913555.55018517887</v>
      </c>
      <c r="R80" s="118">
        <f t="shared" si="112"/>
        <v>1918289.8741479311</v>
      </c>
      <c r="S80" s="32"/>
      <c r="T80" s="35">
        <v>1067700.3247287897</v>
      </c>
      <c r="U80" s="39">
        <v>8.1895188053506818</v>
      </c>
      <c r="V80" s="36">
        <v>524517.04657802265</v>
      </c>
      <c r="W80" s="39">
        <v>9.1107857528620766</v>
      </c>
      <c r="X80" s="36">
        <v>1592217.3713068124</v>
      </c>
      <c r="Y80" s="40">
        <v>8.4717197653931322</v>
      </c>
      <c r="Z80" s="38">
        <v>5026830.4866720503</v>
      </c>
      <c r="AA80" s="39">
        <v>5.6750327244598546</v>
      </c>
      <c r="AB80" s="36">
        <v>2340194.4762072098</v>
      </c>
      <c r="AC80" s="39">
        <v>5.5437373439347546</v>
      </c>
      <c r="AD80" s="36">
        <v>7367024.9628792601</v>
      </c>
      <c r="AE80" s="40">
        <v>5.6326567308982023</v>
      </c>
      <c r="AF80" s="116">
        <f t="shared" si="113"/>
        <v>6094530.8114008401</v>
      </c>
      <c r="AG80" s="117">
        <f t="shared" si="114"/>
        <v>2864711.5227852324</v>
      </c>
      <c r="AH80" s="118">
        <f t="shared" si="115"/>
        <v>8959242.3341860734</v>
      </c>
      <c r="AI80" s="32"/>
      <c r="AJ80" s="35">
        <v>558511.41975239897</v>
      </c>
      <c r="AK80" s="39">
        <v>13.433182282329147</v>
      </c>
      <c r="AL80" s="36">
        <v>276410.46919677325</v>
      </c>
      <c r="AM80" s="39">
        <v>10.080247591144497</v>
      </c>
      <c r="AN80" s="36">
        <v>834921.88894917222</v>
      </c>
      <c r="AO80" s="40">
        <v>12.100667975146703</v>
      </c>
      <c r="AP80" s="38">
        <v>1522667.7678990935</v>
      </c>
      <c r="AQ80" s="39">
        <v>9.535685321980031</v>
      </c>
      <c r="AR80" s="36">
        <v>420913.89716301369</v>
      </c>
      <c r="AS80" s="39">
        <v>3.0968223278963323</v>
      </c>
      <c r="AT80" s="36">
        <v>1943581.6650621071</v>
      </c>
      <c r="AU80" s="40">
        <v>6.5750617054256173</v>
      </c>
      <c r="AV80" s="116">
        <f t="shared" si="116"/>
        <v>2081179.1876514924</v>
      </c>
      <c r="AW80" s="117">
        <f t="shared" si="117"/>
        <v>697324.36635978695</v>
      </c>
      <c r="AX80" s="118">
        <f t="shared" si="118"/>
        <v>2778503.5540112793</v>
      </c>
      <c r="AY80" s="32"/>
      <c r="AZ80" s="35">
        <v>3826328.7661108165</v>
      </c>
      <c r="BA80" s="39">
        <v>22.524957294303295</v>
      </c>
      <c r="BB80" s="36">
        <v>1247330.0138891845</v>
      </c>
      <c r="BC80" s="39">
        <v>20.432502150089778</v>
      </c>
      <c r="BD80" s="36">
        <v>5073658.7800000012</v>
      </c>
      <c r="BE80" s="40">
        <v>21.971785446718958</v>
      </c>
      <c r="BF80" s="38">
        <v>6267502.0200569555</v>
      </c>
      <c r="BG80" s="39">
        <v>6.2721734067865826</v>
      </c>
      <c r="BH80" s="36">
        <v>4122831.9299430428</v>
      </c>
      <c r="BI80" s="39">
        <v>8.883962730392378</v>
      </c>
      <c r="BJ80" s="36">
        <v>10390333.949999999</v>
      </c>
      <c r="BK80" s="40">
        <v>7.1004673242075782</v>
      </c>
      <c r="BL80" s="116">
        <f t="shared" si="119"/>
        <v>10093830.786167772</v>
      </c>
      <c r="BM80" s="117">
        <f t="shared" si="120"/>
        <v>5370161.943832227</v>
      </c>
      <c r="BN80" s="118">
        <f t="shared" si="121"/>
        <v>15463992.73</v>
      </c>
      <c r="BO80" s="32"/>
      <c r="BP80" s="38">
        <v>57296.76999999999</v>
      </c>
      <c r="BQ80" s="39">
        <v>0.39374893482503637</v>
      </c>
      <c r="BR80" s="39">
        <v>23679.470000000012</v>
      </c>
      <c r="BS80" s="39">
        <v>0.93657675117668049</v>
      </c>
      <c r="BT80" s="36">
        <v>80976.240000000005</v>
      </c>
      <c r="BU80" s="40">
        <v>0.47410254158396714</v>
      </c>
      <c r="BV80" s="38">
        <v>170456.50999999911</v>
      </c>
      <c r="BW80" s="39">
        <v>0.54514508396736328</v>
      </c>
      <c r="BX80" s="36">
        <v>167856.62999999989</v>
      </c>
      <c r="BY80" s="39">
        <v>0.79865554255045768</v>
      </c>
      <c r="BZ80" s="36">
        <v>338313.13999999897</v>
      </c>
      <c r="CA80" s="40">
        <v>0.64704964091382688</v>
      </c>
      <c r="CB80" s="116">
        <f t="shared" si="122"/>
        <v>227753.2799999991</v>
      </c>
      <c r="CC80" s="117">
        <f t="shared" si="123"/>
        <v>191536.09999999989</v>
      </c>
      <c r="CD80" s="118">
        <f t="shared" si="124"/>
        <v>419289.37999999896</v>
      </c>
      <c r="CE80" s="32"/>
      <c r="CF80" s="38">
        <f t="shared" si="125"/>
        <v>5705387.3564565256</v>
      </c>
      <c r="CG80" s="39">
        <f t="shared" si="126"/>
        <v>9.5091907677444372</v>
      </c>
      <c r="CH80" s="36">
        <f t="shared" si="127"/>
        <v>2047915.2587520122</v>
      </c>
      <c r="CI80" s="39">
        <f t="shared" si="128"/>
        <v>10.280009294423357</v>
      </c>
      <c r="CJ80" s="36">
        <f t="shared" si="129"/>
        <v>7753302.6152085382</v>
      </c>
      <c r="CK80" s="40">
        <f t="shared" si="130"/>
        <v>9.7013295986092825</v>
      </c>
      <c r="CL80" s="38">
        <f t="shared" si="131"/>
        <v>13796641.032726331</v>
      </c>
      <c r="CM80" s="39">
        <f t="shared" si="132"/>
        <v>5.0965740130309731</v>
      </c>
      <c r="CN80" s="36">
        <f t="shared" si="133"/>
        <v>7989374.2244104128</v>
      </c>
      <c r="CO80" s="39">
        <f t="shared" si="134"/>
        <v>5.2848592419196576</v>
      </c>
      <c r="CP80" s="36">
        <f t="shared" si="135"/>
        <v>21786015.257136744</v>
      </c>
      <c r="CQ80" s="40">
        <f t="shared" si="136"/>
        <v>5.1640435426121574</v>
      </c>
      <c r="CR80" s="152"/>
      <c r="CS80" s="161" t="s">
        <v>78</v>
      </c>
      <c r="CT80" s="38">
        <f t="shared" si="137"/>
        <v>7753302.6152085382</v>
      </c>
      <c r="CU80" s="36">
        <f t="shared" si="138"/>
        <v>21786015.257136744</v>
      </c>
      <c r="CV80" s="37">
        <f t="shared" si="139"/>
        <v>29539317.872345284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v>192094.06</v>
      </c>
      <c r="E81" s="39">
        <v>1.7052442542765582</v>
      </c>
      <c r="F81" s="39">
        <v>43255.931846960615</v>
      </c>
      <c r="G81" s="39">
        <v>1.5508365067747245</v>
      </c>
      <c r="H81" s="36">
        <v>235349.99184696062</v>
      </c>
      <c r="I81" s="202">
        <v>1.6746002365641388</v>
      </c>
      <c r="J81" s="38">
        <v>110452.28000000004</v>
      </c>
      <c r="K81" s="39">
        <v>0.31589835404481703</v>
      </c>
      <c r="L81" s="36">
        <v>131097.42815303942</v>
      </c>
      <c r="M81" s="39">
        <v>0.46913163552673465</v>
      </c>
      <c r="N81" s="36">
        <v>241549.70815303945</v>
      </c>
      <c r="O81" s="40">
        <v>0.38396563325084321</v>
      </c>
      <c r="P81" s="116">
        <f t="shared" si="110"/>
        <v>302546.34000000003</v>
      </c>
      <c r="Q81" s="117">
        <f t="shared" si="111"/>
        <v>174353.36000000004</v>
      </c>
      <c r="R81" s="118">
        <f t="shared" si="112"/>
        <v>476899.70000000007</v>
      </c>
      <c r="S81" s="32"/>
      <c r="T81" s="35">
        <v>214955.1600494337</v>
      </c>
      <c r="U81" s="39">
        <v>1.6487578815517949</v>
      </c>
      <c r="V81" s="36">
        <v>101037.62467924299</v>
      </c>
      <c r="W81" s="39">
        <v>1.7550090267537994</v>
      </c>
      <c r="X81" s="36">
        <v>315992.78472867666</v>
      </c>
      <c r="Y81" s="40">
        <v>1.681304555740651</v>
      </c>
      <c r="Z81" s="38">
        <v>729806.02602093597</v>
      </c>
      <c r="AA81" s="39">
        <v>0.82391341644757832</v>
      </c>
      <c r="AB81" s="36">
        <v>337569.48011319136</v>
      </c>
      <c r="AC81" s="39">
        <v>0.79967564751675746</v>
      </c>
      <c r="AD81" s="36">
        <v>1067375.5061341273</v>
      </c>
      <c r="AE81" s="40">
        <v>0.81609060092997565</v>
      </c>
      <c r="AF81" s="116">
        <f t="shared" si="113"/>
        <v>944761.18607036967</v>
      </c>
      <c r="AG81" s="117">
        <f t="shared" si="114"/>
        <v>438607.10479243437</v>
      </c>
      <c r="AH81" s="118">
        <f t="shared" si="115"/>
        <v>1383368.290862804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16"/>
        <v>0</v>
      </c>
      <c r="AW81" s="117">
        <f t="shared" si="117"/>
        <v>0</v>
      </c>
      <c r="AX81" s="118">
        <f t="shared" si="118"/>
        <v>0</v>
      </c>
      <c r="AY81" s="32"/>
      <c r="AZ81" s="35">
        <v>1851636.750481111</v>
      </c>
      <c r="BA81" s="39">
        <v>10.900275767872065</v>
      </c>
      <c r="BB81" s="36">
        <v>603607.85360398353</v>
      </c>
      <c r="BC81" s="39">
        <v>9.8876950199565865</v>
      </c>
      <c r="BD81" s="36">
        <v>2455244.6040850943</v>
      </c>
      <c r="BE81" s="40">
        <v>10.632584885846837</v>
      </c>
      <c r="BF81" s="38">
        <v>3524058.3419873314</v>
      </c>
      <c r="BG81" s="39">
        <v>3.526684944949805</v>
      </c>
      <c r="BH81" s="36">
        <v>2318164.4311931911</v>
      </c>
      <c r="BI81" s="39">
        <v>4.9952282216670598</v>
      </c>
      <c r="BJ81" s="36">
        <v>5842222.773180522</v>
      </c>
      <c r="BK81" s="40">
        <v>3.9924137281179188</v>
      </c>
      <c r="BL81" s="116">
        <f t="shared" si="119"/>
        <v>5375695.0924684424</v>
      </c>
      <c r="BM81" s="117">
        <f t="shared" si="120"/>
        <v>2921772.2847971749</v>
      </c>
      <c r="BN81" s="118">
        <f t="shared" si="121"/>
        <v>8297467.3772656173</v>
      </c>
      <c r="BO81" s="32"/>
      <c r="BP81" s="38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22"/>
        <v>0</v>
      </c>
      <c r="CC81" s="117">
        <f t="shared" si="123"/>
        <v>0</v>
      </c>
      <c r="CD81" s="118">
        <f t="shared" si="124"/>
        <v>0</v>
      </c>
      <c r="CE81" s="32"/>
      <c r="CF81" s="38">
        <f t="shared" si="125"/>
        <v>2258685.9705305449</v>
      </c>
      <c r="CG81" s="39">
        <f t="shared" si="126"/>
        <v>3.7645604822776773</v>
      </c>
      <c r="CH81" s="36">
        <f t="shared" si="127"/>
        <v>747901.41013018717</v>
      </c>
      <c r="CI81" s="39">
        <f t="shared" si="128"/>
        <v>3.7542732369384981</v>
      </c>
      <c r="CJ81" s="36">
        <f t="shared" si="129"/>
        <v>3006587.3806607323</v>
      </c>
      <c r="CK81" s="40">
        <f t="shared" si="130"/>
        <v>3.7619962220479635</v>
      </c>
      <c r="CL81" s="38">
        <f t="shared" si="131"/>
        <v>4364316.6480082674</v>
      </c>
      <c r="CM81" s="39">
        <f t="shared" si="132"/>
        <v>1.6122085629477283</v>
      </c>
      <c r="CN81" s="36">
        <f t="shared" si="133"/>
        <v>2786831.339459422</v>
      </c>
      <c r="CO81" s="39">
        <f t="shared" si="134"/>
        <v>1.8434499306609136</v>
      </c>
      <c r="CP81" s="36">
        <f t="shared" si="135"/>
        <v>7151147.9874676894</v>
      </c>
      <c r="CQ81" s="40">
        <f t="shared" si="136"/>
        <v>1.6950708585797563</v>
      </c>
      <c r="CR81" s="152"/>
      <c r="CS81" s="161" t="s">
        <v>79</v>
      </c>
      <c r="CT81" s="38">
        <f t="shared" si="137"/>
        <v>3006587.3806607323</v>
      </c>
      <c r="CU81" s="36">
        <f t="shared" si="138"/>
        <v>7151147.9874676894</v>
      </c>
      <c r="CV81" s="37">
        <f t="shared" si="139"/>
        <v>10157735.368128423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v>748350.74</v>
      </c>
      <c r="E82" s="39">
        <v>6.6432080178252804</v>
      </c>
      <c r="F82" s="39">
        <v>112968.35889730041</v>
      </c>
      <c r="G82" s="39">
        <v>4.0502064712928583</v>
      </c>
      <c r="H82" s="36">
        <v>861319.09889730043</v>
      </c>
      <c r="I82" s="202">
        <v>6.1285966294341181</v>
      </c>
      <c r="J82" s="38">
        <v>463460.30000000005</v>
      </c>
      <c r="K82" s="39">
        <v>1.3255167384060977</v>
      </c>
      <c r="L82" s="36">
        <v>342377.58110269962</v>
      </c>
      <c r="M82" s="39">
        <v>1.2251968391240544</v>
      </c>
      <c r="N82" s="36">
        <v>805837.88110269967</v>
      </c>
      <c r="O82" s="40">
        <v>1.2809539480754797</v>
      </c>
      <c r="P82" s="116">
        <f t="shared" si="110"/>
        <v>1211811.04</v>
      </c>
      <c r="Q82" s="117">
        <f t="shared" si="111"/>
        <v>455345.94000000006</v>
      </c>
      <c r="R82" s="118">
        <f t="shared" si="112"/>
        <v>1667156.98</v>
      </c>
      <c r="S82" s="32"/>
      <c r="T82" s="35">
        <v>1577444.8615952511</v>
      </c>
      <c r="U82" s="39">
        <v>12.099382251025903</v>
      </c>
      <c r="V82" s="36">
        <v>1019609.8005567378</v>
      </c>
      <c r="W82" s="39">
        <v>17.710475770035917</v>
      </c>
      <c r="X82" s="36">
        <v>2597054.6621519891</v>
      </c>
      <c r="Y82" s="40">
        <v>13.818163091074458</v>
      </c>
      <c r="Z82" s="38">
        <v>2653266.5214234637</v>
      </c>
      <c r="AA82" s="39">
        <v>2.9954012524819524</v>
      </c>
      <c r="AB82" s="36">
        <v>1454304.5872777014</v>
      </c>
      <c r="AC82" s="39">
        <v>3.4451336125763712</v>
      </c>
      <c r="AD82" s="36">
        <v>4107571.1087011648</v>
      </c>
      <c r="AE82" s="40">
        <v>3.1405537743727332</v>
      </c>
      <c r="AF82" s="116">
        <f t="shared" si="113"/>
        <v>4230711.3830187153</v>
      </c>
      <c r="AG82" s="117">
        <f t="shared" si="114"/>
        <v>2473914.3878344391</v>
      </c>
      <c r="AH82" s="118">
        <f t="shared" si="115"/>
        <v>6704625.7708531544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16"/>
        <v>0</v>
      </c>
      <c r="AW82" s="117">
        <f t="shared" si="117"/>
        <v>0</v>
      </c>
      <c r="AX82" s="118">
        <f t="shared" si="118"/>
        <v>0</v>
      </c>
      <c r="AY82" s="32"/>
      <c r="AZ82" s="35">
        <v>1227498.242936359</v>
      </c>
      <c r="BA82" s="39">
        <v>7.2260767934683656</v>
      </c>
      <c r="BB82" s="36">
        <v>400147.3720636412</v>
      </c>
      <c r="BC82" s="39">
        <v>6.5548106347174757</v>
      </c>
      <c r="BD82" s="36">
        <v>1627645.6150000002</v>
      </c>
      <c r="BE82" s="40">
        <v>7.0486175335726697</v>
      </c>
      <c r="BF82" s="38">
        <v>3171507.2940948801</v>
      </c>
      <c r="BG82" s="39">
        <v>3.1738711285283019</v>
      </c>
      <c r="BH82" s="36">
        <v>2086252.4649051186</v>
      </c>
      <c r="BI82" s="39">
        <v>4.4954995642188011</v>
      </c>
      <c r="BJ82" s="36">
        <v>5257759.7589999987</v>
      </c>
      <c r="BK82" s="40">
        <v>3.5930078423815246</v>
      </c>
      <c r="BL82" s="116">
        <f t="shared" si="119"/>
        <v>4399005.5370312389</v>
      </c>
      <c r="BM82" s="117">
        <f t="shared" si="120"/>
        <v>2486399.83696876</v>
      </c>
      <c r="BN82" s="118">
        <f t="shared" si="121"/>
        <v>6885405.3739999989</v>
      </c>
      <c r="BO82" s="32"/>
      <c r="BP82" s="38">
        <v>13822.270000000484</v>
      </c>
      <c r="BQ82" s="39">
        <v>9.498797383105971E-2</v>
      </c>
      <c r="BR82" s="39">
        <v>27568.289999999964</v>
      </c>
      <c r="BS82" s="39">
        <v>1.0903884032749265</v>
      </c>
      <c r="BT82" s="36">
        <v>41390.560000000449</v>
      </c>
      <c r="BU82" s="40">
        <v>0.24233490828400897</v>
      </c>
      <c r="BV82" s="38">
        <v>650722.56999999937</v>
      </c>
      <c r="BW82" s="39">
        <v>2.0811068469142651</v>
      </c>
      <c r="BX82" s="36">
        <v>304005.58999999962</v>
      </c>
      <c r="BY82" s="39">
        <v>1.4464471818588389</v>
      </c>
      <c r="BZ82" s="36">
        <v>954728.15999999898</v>
      </c>
      <c r="CA82" s="40">
        <v>1.8259903032389457</v>
      </c>
      <c r="CB82" s="116">
        <f t="shared" si="122"/>
        <v>664544.83999999985</v>
      </c>
      <c r="CC82" s="117">
        <f t="shared" si="123"/>
        <v>331573.8799999996</v>
      </c>
      <c r="CD82" s="118">
        <f t="shared" si="124"/>
        <v>996118.71999999951</v>
      </c>
      <c r="CE82" s="32"/>
      <c r="CF82" s="38">
        <f t="shared" si="125"/>
        <v>3567116.1145316102</v>
      </c>
      <c r="CG82" s="39">
        <f t="shared" si="126"/>
        <v>5.9453259707932444</v>
      </c>
      <c r="CH82" s="36">
        <f t="shared" si="127"/>
        <v>1560293.8215176794</v>
      </c>
      <c r="CI82" s="39">
        <f t="shared" si="128"/>
        <v>7.8322747577981646</v>
      </c>
      <c r="CJ82" s="36">
        <f t="shared" si="129"/>
        <v>5127409.93604929</v>
      </c>
      <c r="CK82" s="40">
        <f t="shared" si="130"/>
        <v>6.4156780981597725</v>
      </c>
      <c r="CL82" s="38">
        <f t="shared" si="131"/>
        <v>6938956.685518343</v>
      </c>
      <c r="CM82" s="39">
        <f t="shared" si="132"/>
        <v>2.5632982866679632</v>
      </c>
      <c r="CN82" s="36">
        <f t="shared" si="133"/>
        <v>4186940.2232855195</v>
      </c>
      <c r="CO82" s="39">
        <f t="shared" si="134"/>
        <v>2.7696023634477522</v>
      </c>
      <c r="CP82" s="36">
        <f t="shared" si="135"/>
        <v>11125896.908803862</v>
      </c>
      <c r="CQ82" s="40">
        <f t="shared" si="136"/>
        <v>2.6372246328458782</v>
      </c>
      <c r="CR82" s="152"/>
      <c r="CS82" s="161" t="s">
        <v>80</v>
      </c>
      <c r="CT82" s="38">
        <f t="shared" si="137"/>
        <v>5127409.93604929</v>
      </c>
      <c r="CU82" s="36">
        <f t="shared" si="138"/>
        <v>11125896.908803862</v>
      </c>
      <c r="CV82" s="37">
        <f t="shared" si="139"/>
        <v>16253306.844853152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v>2577614.7200000002</v>
      </c>
      <c r="E83" s="39">
        <v>22.881825138261327</v>
      </c>
      <c r="F83" s="39">
        <v>614947.97186351102</v>
      </c>
      <c r="G83" s="39">
        <v>22.047467799494875</v>
      </c>
      <c r="H83" s="36">
        <v>3192562.6918635112</v>
      </c>
      <c r="I83" s="202">
        <v>22.716237196714918</v>
      </c>
      <c r="J83" s="38">
        <v>1621297.8599999999</v>
      </c>
      <c r="K83" s="39">
        <v>4.6369828254372285</v>
      </c>
      <c r="L83" s="36">
        <v>1863746.6381364889</v>
      </c>
      <c r="M83" s="39">
        <v>6.669410078249145</v>
      </c>
      <c r="N83" s="36">
        <v>3485044.4981364887</v>
      </c>
      <c r="O83" s="40">
        <v>5.5398010118337044</v>
      </c>
      <c r="P83" s="116">
        <f t="shared" si="110"/>
        <v>4198912.58</v>
      </c>
      <c r="Q83" s="117">
        <f t="shared" si="111"/>
        <v>2478694.61</v>
      </c>
      <c r="R83" s="118">
        <f t="shared" si="112"/>
        <v>6677607.1899999995</v>
      </c>
      <c r="S83" s="32"/>
      <c r="T83" s="35">
        <v>1489826.2690903025</v>
      </c>
      <c r="U83" s="39">
        <v>11.42732653052221</v>
      </c>
      <c r="V83" s="36">
        <v>673795.91067458724</v>
      </c>
      <c r="W83" s="39">
        <v>11.703738178502844</v>
      </c>
      <c r="X83" s="36">
        <v>2163622.1797648896</v>
      </c>
      <c r="Y83" s="40">
        <v>11.511996487083401</v>
      </c>
      <c r="Z83" s="38">
        <v>6413593.2401272291</v>
      </c>
      <c r="AA83" s="39">
        <v>7.2406164511811388</v>
      </c>
      <c r="AB83" s="36">
        <v>3000248.9872014034</v>
      </c>
      <c r="AC83" s="39">
        <v>7.1073547607067047</v>
      </c>
      <c r="AD83" s="36">
        <v>9413842.227328632</v>
      </c>
      <c r="AE83" s="40">
        <v>7.1976058249506139</v>
      </c>
      <c r="AF83" s="116">
        <f t="shared" si="113"/>
        <v>7903419.5092175314</v>
      </c>
      <c r="AG83" s="117">
        <f t="shared" si="114"/>
        <v>3674044.8978759907</v>
      </c>
      <c r="AH83" s="118">
        <f t="shared" si="115"/>
        <v>11577464.407093521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16"/>
        <v>0</v>
      </c>
      <c r="AW83" s="117">
        <f t="shared" si="117"/>
        <v>0</v>
      </c>
      <c r="AX83" s="118">
        <f t="shared" si="118"/>
        <v>0</v>
      </c>
      <c r="AY83" s="32"/>
      <c r="AZ83" s="35">
        <v>809714.26555901393</v>
      </c>
      <c r="BA83" s="39">
        <v>4.7666524146704026</v>
      </c>
      <c r="BB83" s="36">
        <v>263955.60022213339</v>
      </c>
      <c r="BC83" s="39">
        <v>4.323854400208579</v>
      </c>
      <c r="BD83" s="36">
        <v>1073669.8657811473</v>
      </c>
      <c r="BE83" s="40">
        <v>4.6495921295580116</v>
      </c>
      <c r="BF83" s="38">
        <v>3870971.8956815801</v>
      </c>
      <c r="BG83" s="39">
        <v>3.8738570653530662</v>
      </c>
      <c r="BH83" s="36">
        <v>2546367.9916425683</v>
      </c>
      <c r="BI83" s="39">
        <v>5.4869659302190357</v>
      </c>
      <c r="BJ83" s="36">
        <v>6417339.8873241488</v>
      </c>
      <c r="BK83" s="40">
        <v>4.3854328838274794</v>
      </c>
      <c r="BL83" s="116">
        <f t="shared" si="119"/>
        <v>4680686.1612405945</v>
      </c>
      <c r="BM83" s="117">
        <f t="shared" si="120"/>
        <v>2810323.5918647018</v>
      </c>
      <c r="BN83" s="118">
        <f t="shared" si="121"/>
        <v>7491009.7531052958</v>
      </c>
      <c r="BO83" s="32"/>
      <c r="BP83" s="38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22"/>
        <v>0</v>
      </c>
      <c r="CC83" s="117">
        <f t="shared" si="123"/>
        <v>0</v>
      </c>
      <c r="CD83" s="118">
        <f t="shared" si="124"/>
        <v>0</v>
      </c>
      <c r="CE83" s="32"/>
      <c r="CF83" s="38">
        <f t="shared" si="125"/>
        <v>4877155.2546493169</v>
      </c>
      <c r="CG83" s="39">
        <f t="shared" si="126"/>
        <v>8.1287731792450373</v>
      </c>
      <c r="CH83" s="36">
        <f t="shared" si="127"/>
        <v>1552699.4827602317</v>
      </c>
      <c r="CI83" s="39">
        <f t="shared" si="128"/>
        <v>7.7941531252365044</v>
      </c>
      <c r="CJ83" s="36">
        <f t="shared" si="129"/>
        <v>6429854.7374095488</v>
      </c>
      <c r="CK83" s="40">
        <f t="shared" si="130"/>
        <v>8.0453637855474831</v>
      </c>
      <c r="CL83" s="38">
        <f t="shared" si="131"/>
        <v>11905862.99580881</v>
      </c>
      <c r="CM83" s="39">
        <f t="shared" si="132"/>
        <v>4.3981076120783564</v>
      </c>
      <c r="CN83" s="36">
        <f t="shared" si="133"/>
        <v>7410363.6169804605</v>
      </c>
      <c r="CO83" s="39">
        <f t="shared" si="134"/>
        <v>4.9018518280853769</v>
      </c>
      <c r="CP83" s="36">
        <f t="shared" si="135"/>
        <v>19316226.61278927</v>
      </c>
      <c r="CQ83" s="40">
        <f t="shared" si="136"/>
        <v>4.5786177109524937</v>
      </c>
      <c r="CR83" s="152"/>
      <c r="CS83" s="161" t="s">
        <v>81</v>
      </c>
      <c r="CT83" s="38">
        <f t="shared" si="137"/>
        <v>6429854.7374095488</v>
      </c>
      <c r="CU83" s="36">
        <f t="shared" si="138"/>
        <v>19316226.61278927</v>
      </c>
      <c r="CV83" s="37">
        <f t="shared" si="139"/>
        <v>25746081.35019882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202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10"/>
        <v>0</v>
      </c>
      <c r="Q84" s="117">
        <f t="shared" si="111"/>
        <v>0</v>
      </c>
      <c r="R84" s="118">
        <f t="shared" si="112"/>
        <v>0</v>
      </c>
      <c r="S84" s="32"/>
      <c r="T84" s="35">
        <v>0</v>
      </c>
      <c r="U84" s="39">
        <v>0</v>
      </c>
      <c r="V84" s="36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13"/>
        <v>0</v>
      </c>
      <c r="AG84" s="117">
        <f t="shared" si="114"/>
        <v>0</v>
      </c>
      <c r="AH84" s="118">
        <f t="shared" si="115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16"/>
        <v>0</v>
      </c>
      <c r="AW84" s="117">
        <f t="shared" si="117"/>
        <v>0</v>
      </c>
      <c r="AX84" s="118">
        <f t="shared" si="118"/>
        <v>0</v>
      </c>
      <c r="AY84" s="32"/>
      <c r="AZ84" s="35">
        <v>0</v>
      </c>
      <c r="BA84" s="39">
        <v>0</v>
      </c>
      <c r="BB84" s="36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19"/>
        <v>0</v>
      </c>
      <c r="BM84" s="117">
        <f t="shared" si="120"/>
        <v>0</v>
      </c>
      <c r="BN84" s="118">
        <f t="shared" si="121"/>
        <v>0</v>
      </c>
      <c r="BO84" s="32"/>
      <c r="BP84" s="38">
        <v>48123.880000000034</v>
      </c>
      <c r="BQ84" s="39">
        <v>0.33071194920146263</v>
      </c>
      <c r="BR84" s="39">
        <v>8361.8500000000058</v>
      </c>
      <c r="BS84" s="39">
        <v>0.33073013487323522</v>
      </c>
      <c r="BT84" s="36">
        <v>56485.73000000004</v>
      </c>
      <c r="BU84" s="40">
        <v>0.33071464118642402</v>
      </c>
      <c r="BV84" s="38">
        <v>120208.94999999991</v>
      </c>
      <c r="BW84" s="39">
        <v>0.38444596889481586</v>
      </c>
      <c r="BX84" s="36">
        <v>69718.790000000008</v>
      </c>
      <c r="BY84" s="39">
        <v>0.33171938489061448</v>
      </c>
      <c r="BZ84" s="36">
        <v>189927.73999999993</v>
      </c>
      <c r="CA84" s="40">
        <v>0.36325126469097541</v>
      </c>
      <c r="CB84" s="116">
        <f t="shared" si="122"/>
        <v>168332.82999999996</v>
      </c>
      <c r="CC84" s="117">
        <f t="shared" si="123"/>
        <v>78080.640000000014</v>
      </c>
      <c r="CD84" s="118">
        <f t="shared" si="124"/>
        <v>246413.46999999997</v>
      </c>
      <c r="CE84" s="32"/>
      <c r="CF84" s="38">
        <f t="shared" si="125"/>
        <v>48123.880000000034</v>
      </c>
      <c r="CG84" s="39">
        <f t="shared" si="126"/>
        <v>8.0208253500294743E-2</v>
      </c>
      <c r="CH84" s="36">
        <f t="shared" si="127"/>
        <v>8361.8500000000058</v>
      </c>
      <c r="CI84" s="39">
        <f t="shared" si="128"/>
        <v>4.1974342127299481E-2</v>
      </c>
      <c r="CJ84" s="36">
        <f t="shared" si="129"/>
        <v>56485.73000000004</v>
      </c>
      <c r="CK84" s="40">
        <f t="shared" si="130"/>
        <v>7.0677840340340387E-2</v>
      </c>
      <c r="CL84" s="38">
        <f t="shared" si="131"/>
        <v>120208.94999999991</v>
      </c>
      <c r="CM84" s="39">
        <f t="shared" si="132"/>
        <v>4.440601224968406E-2</v>
      </c>
      <c r="CN84" s="36">
        <f t="shared" si="133"/>
        <v>69718.790000000008</v>
      </c>
      <c r="CO84" s="39">
        <f t="shared" si="134"/>
        <v>4.6118003903384115E-2</v>
      </c>
      <c r="CP84" s="36">
        <f t="shared" si="135"/>
        <v>189927.73999999993</v>
      </c>
      <c r="CQ84" s="40">
        <f t="shared" si="136"/>
        <v>4.5019481889356887E-2</v>
      </c>
      <c r="CR84" s="152"/>
      <c r="CS84" s="161" t="s">
        <v>82</v>
      </c>
      <c r="CT84" s="38">
        <f t="shared" si="137"/>
        <v>56485.73000000004</v>
      </c>
      <c r="CU84" s="36">
        <f t="shared" si="138"/>
        <v>189927.73999999993</v>
      </c>
      <c r="CV84" s="37">
        <f t="shared" si="139"/>
        <v>246413.46999999997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v>-220818.17622597399</v>
      </c>
      <c r="E85" s="39">
        <v>-1.9602320147180534</v>
      </c>
      <c r="F85" s="39">
        <v>-27822.210226042458</v>
      </c>
      <c r="G85" s="39">
        <v>-0.99749785694975113</v>
      </c>
      <c r="H85" s="36">
        <v>-248640.38645201645</v>
      </c>
      <c r="I85" s="202">
        <v>-1.769166196711397</v>
      </c>
      <c r="J85" s="38">
        <v>56459.416543075771</v>
      </c>
      <c r="K85" s="39">
        <v>0.16147640190214582</v>
      </c>
      <c r="L85" s="36">
        <v>80939.444464359753</v>
      </c>
      <c r="M85" s="39">
        <v>0.28964148645131188</v>
      </c>
      <c r="N85" s="36">
        <v>137398.86100743554</v>
      </c>
      <c r="O85" s="40">
        <v>0.21840821534439406</v>
      </c>
      <c r="P85" s="116">
        <f t="shared" si="110"/>
        <v>-164358.75968289824</v>
      </c>
      <c r="Q85" s="117">
        <f t="shared" si="111"/>
        <v>53117.234238317295</v>
      </c>
      <c r="R85" s="118">
        <f t="shared" si="112"/>
        <v>-111241.52544458094</v>
      </c>
      <c r="S85" s="32"/>
      <c r="T85" s="35">
        <v>0</v>
      </c>
      <c r="U85" s="39">
        <v>0</v>
      </c>
      <c r="V85" s="36">
        <v>0</v>
      </c>
      <c r="W85" s="39">
        <v>0</v>
      </c>
      <c r="X85" s="36">
        <v>0</v>
      </c>
      <c r="Y85" s="40">
        <v>0</v>
      </c>
      <c r="Z85" s="38">
        <v>-48.013199304345036</v>
      </c>
      <c r="AA85" s="39">
        <v>-5.4204429208545053E-5</v>
      </c>
      <c r="AB85" s="36">
        <v>0</v>
      </c>
      <c r="AC85" s="39">
        <v>0</v>
      </c>
      <c r="AD85" s="36">
        <v>-48.013199304345036</v>
      </c>
      <c r="AE85" s="40">
        <v>-3.6709780623286901E-5</v>
      </c>
      <c r="AF85" s="116">
        <f t="shared" si="113"/>
        <v>-48.013199304345036</v>
      </c>
      <c r="AG85" s="117">
        <f t="shared" si="114"/>
        <v>0</v>
      </c>
      <c r="AH85" s="118">
        <f t="shared" si="115"/>
        <v>-48.013199304345036</v>
      </c>
      <c r="AI85" s="32"/>
      <c r="AJ85" s="35">
        <v>518492.27101463592</v>
      </c>
      <c r="AK85" s="39">
        <v>12.470651346047957</v>
      </c>
      <c r="AL85" s="36">
        <v>260897.94875147892</v>
      </c>
      <c r="AM85" s="39">
        <v>9.5145307885007444</v>
      </c>
      <c r="AN85" s="36">
        <v>779390.21976611484</v>
      </c>
      <c r="AO85" s="40">
        <v>11.295837846982737</v>
      </c>
      <c r="AP85" s="38">
        <v>227727.36466624422</v>
      </c>
      <c r="AQ85" s="39">
        <v>1.4261393945819743</v>
      </c>
      <c r="AR85" s="36">
        <v>436003.82149412757</v>
      </c>
      <c r="AS85" s="39">
        <v>3.207844593755997</v>
      </c>
      <c r="AT85" s="36">
        <v>663731.18616037176</v>
      </c>
      <c r="AU85" s="40">
        <v>2.2453769673117017</v>
      </c>
      <c r="AV85" s="116">
        <f t="shared" si="116"/>
        <v>746219.63568088016</v>
      </c>
      <c r="AW85" s="117">
        <f t="shared" si="117"/>
        <v>696901.77024560655</v>
      </c>
      <c r="AX85" s="118">
        <f t="shared" si="118"/>
        <v>1443121.4059264867</v>
      </c>
      <c r="AY85" s="32"/>
      <c r="AZ85" s="35">
        <v>21.870515741938338</v>
      </c>
      <c r="BA85" s="39">
        <v>1.2874806719556246E-4</v>
      </c>
      <c r="BB85" s="36">
        <v>7.1294842580616633</v>
      </c>
      <c r="BC85" s="39">
        <v>1.1678801985824586E-4</v>
      </c>
      <c r="BD85" s="36">
        <v>29</v>
      </c>
      <c r="BE85" s="40">
        <v>1.2558624960483638E-4</v>
      </c>
      <c r="BF85" s="38">
        <v>1205743.247863139</v>
      </c>
      <c r="BG85" s="39">
        <v>1.2066419301434768</v>
      </c>
      <c r="BH85" s="36">
        <v>793151.20213686081</v>
      </c>
      <c r="BI85" s="39">
        <v>1.7090984641343672</v>
      </c>
      <c r="BJ85" s="36">
        <v>1998894.4499999997</v>
      </c>
      <c r="BK85" s="40">
        <v>1.3659892737869967</v>
      </c>
      <c r="BL85" s="116">
        <f t="shared" si="119"/>
        <v>1205765.1183788809</v>
      </c>
      <c r="BM85" s="117">
        <f t="shared" si="120"/>
        <v>793158.33162111882</v>
      </c>
      <c r="BN85" s="118">
        <f t="shared" si="121"/>
        <v>1998923.4499999997</v>
      </c>
      <c r="BO85" s="32"/>
      <c r="BP85" s="38">
        <v>467603.06001042016</v>
      </c>
      <c r="BQ85" s="39">
        <v>3.2134133704226349</v>
      </c>
      <c r="BR85" s="39">
        <v>77402.127206967358</v>
      </c>
      <c r="BS85" s="39">
        <v>3.0614297040290852</v>
      </c>
      <c r="BT85" s="36">
        <v>545005.18721738749</v>
      </c>
      <c r="BU85" s="40">
        <v>3.1909155628392876</v>
      </c>
      <c r="BV85" s="38">
        <v>201868.7819303532</v>
      </c>
      <c r="BW85" s="39">
        <v>0.6456061670851545</v>
      </c>
      <c r="BX85" s="36">
        <v>157263.08085225872</v>
      </c>
      <c r="BY85" s="39">
        <v>0.74825183349157709</v>
      </c>
      <c r="BZ85" s="36">
        <v>359131.86278261192</v>
      </c>
      <c r="CA85" s="40">
        <v>0.68686703346551514</v>
      </c>
      <c r="CB85" s="116">
        <f t="shared" si="122"/>
        <v>669471.84194077342</v>
      </c>
      <c r="CC85" s="117">
        <f t="shared" si="123"/>
        <v>234665.20805922608</v>
      </c>
      <c r="CD85" s="118">
        <f t="shared" si="124"/>
        <v>904137.04999999946</v>
      </c>
      <c r="CE85" s="32"/>
      <c r="CF85" s="38">
        <f t="shared" si="125"/>
        <v>765299.02531482396</v>
      </c>
      <c r="CG85" s="39">
        <f t="shared" si="126"/>
        <v>1.2755267909815218</v>
      </c>
      <c r="CH85" s="36">
        <f t="shared" si="127"/>
        <v>310484.99521666189</v>
      </c>
      <c r="CI85" s="39">
        <f t="shared" si="128"/>
        <v>1.5585550344262455</v>
      </c>
      <c r="CJ85" s="36">
        <f t="shared" si="129"/>
        <v>1075784.0205314858</v>
      </c>
      <c r="CK85" s="40">
        <f t="shared" si="130"/>
        <v>1.3460761017661234</v>
      </c>
      <c r="CL85" s="38">
        <f t="shared" si="131"/>
        <v>1691750.7978035079</v>
      </c>
      <c r="CM85" s="39">
        <f t="shared" si="132"/>
        <v>0.62494437103622824</v>
      </c>
      <c r="CN85" s="36">
        <f t="shared" si="133"/>
        <v>1467357.5489476069</v>
      </c>
      <c r="CO85" s="39">
        <f t="shared" si="134"/>
        <v>0.97063648365133526</v>
      </c>
      <c r="CP85" s="36">
        <f t="shared" si="135"/>
        <v>3159108.3467511148</v>
      </c>
      <c r="CQ85" s="40">
        <f t="shared" si="136"/>
        <v>0.74881858228333598</v>
      </c>
      <c r="CR85" s="152"/>
      <c r="CS85" s="161" t="s">
        <v>83</v>
      </c>
      <c r="CT85" s="38">
        <f t="shared" si="137"/>
        <v>1075784.0205314858</v>
      </c>
      <c r="CU85" s="36">
        <f t="shared" si="138"/>
        <v>3159108.3467511148</v>
      </c>
      <c r="CV85" s="37">
        <f t="shared" si="139"/>
        <v>4234892.3672826011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v>4113803.9408827587</v>
      </c>
      <c r="E86" s="39">
        <v>36.518779047153181</v>
      </c>
      <c r="F86" s="39">
        <v>843056.3818511276</v>
      </c>
      <c r="G86" s="39">
        <v>30.225741497602453</v>
      </c>
      <c r="H86" s="36">
        <v>4956860.3227338865</v>
      </c>
      <c r="I86" s="202">
        <v>35.269852375704502</v>
      </c>
      <c r="J86" s="38">
        <v>2381920.2211782243</v>
      </c>
      <c r="K86" s="39">
        <v>6.8123960622294737</v>
      </c>
      <c r="L86" s="36">
        <v>2556879.147287915</v>
      </c>
      <c r="M86" s="39">
        <v>9.1497820598822504</v>
      </c>
      <c r="N86" s="36">
        <v>4938799.3684661388</v>
      </c>
      <c r="O86" s="40">
        <v>7.8506790238409305</v>
      </c>
      <c r="P86" s="116">
        <f t="shared" si="110"/>
        <v>6495724.1620609835</v>
      </c>
      <c r="Q86" s="117">
        <f t="shared" si="111"/>
        <v>3399935.5291390428</v>
      </c>
      <c r="R86" s="118">
        <f t="shared" si="112"/>
        <v>9895659.6912000254</v>
      </c>
      <c r="S86" s="32"/>
      <c r="T86" s="35">
        <v>1416215.7699587522</v>
      </c>
      <c r="U86" s="39">
        <v>10.862716262128586</v>
      </c>
      <c r="V86" s="36">
        <v>416600.05576446763</v>
      </c>
      <c r="W86" s="39">
        <v>7.2362831245673629</v>
      </c>
      <c r="X86" s="36">
        <v>1832815.8257232199</v>
      </c>
      <c r="Y86" s="40">
        <v>9.7518732912459498</v>
      </c>
      <c r="Z86" s="38">
        <v>2681161.6235143673</v>
      </c>
      <c r="AA86" s="39">
        <v>3.026893386071448</v>
      </c>
      <c r="AB86" s="36">
        <v>1312798.3888819725</v>
      </c>
      <c r="AC86" s="39">
        <v>3.1099165165527749</v>
      </c>
      <c r="AD86" s="36">
        <v>3993960.0123963398</v>
      </c>
      <c r="AE86" s="40">
        <v>3.0536893603751469</v>
      </c>
      <c r="AF86" s="116">
        <f t="shared" si="113"/>
        <v>4097377.3934731195</v>
      </c>
      <c r="AG86" s="117">
        <f t="shared" si="114"/>
        <v>1729398.4446464402</v>
      </c>
      <c r="AH86" s="118">
        <f t="shared" si="115"/>
        <v>5826775.8381195599</v>
      </c>
      <c r="AI86" s="32"/>
      <c r="AJ86" s="35">
        <v>4420017.181137681</v>
      </c>
      <c r="AK86" s="39">
        <v>106.30918972358951</v>
      </c>
      <c r="AL86" s="36">
        <v>2210487.9271759759</v>
      </c>
      <c r="AM86" s="39">
        <v>80.612958213631003</v>
      </c>
      <c r="AN86" s="36">
        <v>6630505.1083136573</v>
      </c>
      <c r="AO86" s="40">
        <v>96.097062354179215</v>
      </c>
      <c r="AP86" s="38">
        <v>2696689.8905833834</v>
      </c>
      <c r="AQ86" s="39">
        <v>16.887982230718642</v>
      </c>
      <c r="AR86" s="36">
        <v>2191204.4667626237</v>
      </c>
      <c r="AS86" s="39">
        <v>16.121517876680233</v>
      </c>
      <c r="AT86" s="36">
        <v>4887894.3573460076</v>
      </c>
      <c r="AU86" s="40">
        <v>16.535557824437863</v>
      </c>
      <c r="AV86" s="116">
        <f t="shared" si="116"/>
        <v>7116707.0717210639</v>
      </c>
      <c r="AW86" s="117">
        <f t="shared" si="117"/>
        <v>4401692.3939385992</v>
      </c>
      <c r="AX86" s="118">
        <f t="shared" si="118"/>
        <v>11518399.465659663</v>
      </c>
      <c r="AY86" s="32"/>
      <c r="AZ86" s="35">
        <v>4497292.1616723966</v>
      </c>
      <c r="BA86" s="39">
        <v>26.474806550572772</v>
      </c>
      <c r="BB86" s="36">
        <v>1466054.7583276036</v>
      </c>
      <c r="BC86" s="39">
        <v>24.015430293605835</v>
      </c>
      <c r="BD86" s="36">
        <v>5963346.9199999999</v>
      </c>
      <c r="BE86" s="40">
        <v>25.824633612943177</v>
      </c>
      <c r="BF86" s="38">
        <v>4344735.2925254516</v>
      </c>
      <c r="BG86" s="39">
        <v>4.3479735744955725</v>
      </c>
      <c r="BH86" s="36">
        <v>2858014.7774745477</v>
      </c>
      <c r="BI86" s="39">
        <v>6.1585088107982422</v>
      </c>
      <c r="BJ86" s="36">
        <v>7202750.0699999994</v>
      </c>
      <c r="BK86" s="40">
        <v>4.9221605159734878</v>
      </c>
      <c r="BL86" s="116">
        <f t="shared" si="119"/>
        <v>8842027.4541978482</v>
      </c>
      <c r="BM86" s="117">
        <f t="shared" si="120"/>
        <v>4324069.5358021511</v>
      </c>
      <c r="BN86" s="118">
        <f t="shared" si="121"/>
        <v>13166096.989999998</v>
      </c>
      <c r="BO86" s="32"/>
      <c r="BP86" s="38">
        <v>5908972.8899999978</v>
      </c>
      <c r="BQ86" s="39">
        <v>40.607032147667596</v>
      </c>
      <c r="BR86" s="39">
        <v>1125780.6000000001</v>
      </c>
      <c r="BS86" s="39">
        <v>44.527176363564458</v>
      </c>
      <c r="BT86" s="36">
        <v>7034753.4899999984</v>
      </c>
      <c r="BU86" s="40">
        <v>41.187322466759163</v>
      </c>
      <c r="BV86" s="38">
        <v>6268842.1499999985</v>
      </c>
      <c r="BW86" s="39">
        <v>20.048682682990009</v>
      </c>
      <c r="BX86" s="36">
        <v>6996604.150000006</v>
      </c>
      <c r="BY86" s="39">
        <v>33.289579824336052</v>
      </c>
      <c r="BZ86" s="36">
        <v>13265446.300000004</v>
      </c>
      <c r="CA86" s="40">
        <v>25.371176138700029</v>
      </c>
      <c r="CB86" s="116">
        <f t="shared" si="122"/>
        <v>12177815.039999995</v>
      </c>
      <c r="CC86" s="117">
        <f t="shared" si="123"/>
        <v>8122384.7500000056</v>
      </c>
      <c r="CD86" s="118">
        <f t="shared" si="124"/>
        <v>20300199.789999999</v>
      </c>
      <c r="CE86" s="32"/>
      <c r="CF86" s="38">
        <f t="shared" si="125"/>
        <v>20356301.943651587</v>
      </c>
      <c r="CG86" s="39">
        <f t="shared" si="126"/>
        <v>33.92792573302377</v>
      </c>
      <c r="CH86" s="36">
        <f t="shared" si="127"/>
        <v>6061979.7231191751</v>
      </c>
      <c r="CI86" s="39">
        <f t="shared" si="128"/>
        <v>30.429583270084525</v>
      </c>
      <c r="CJ86" s="36">
        <f t="shared" si="129"/>
        <v>26418281.666770764</v>
      </c>
      <c r="CK86" s="40">
        <f t="shared" si="130"/>
        <v>33.055907991454909</v>
      </c>
      <c r="CL86" s="38">
        <f t="shared" si="131"/>
        <v>18373349.177801423</v>
      </c>
      <c r="CM86" s="39">
        <f t="shared" si="132"/>
        <v>6.7872414546269066</v>
      </c>
      <c r="CN86" s="36">
        <f t="shared" si="133"/>
        <v>15915500.930407066</v>
      </c>
      <c r="CO86" s="39">
        <f t="shared" si="134"/>
        <v>10.527881135527833</v>
      </c>
      <c r="CP86" s="36">
        <f t="shared" si="135"/>
        <v>34288850.108208492</v>
      </c>
      <c r="CQ86" s="40">
        <f t="shared" si="136"/>
        <v>8.1276503708903487</v>
      </c>
      <c r="CR86" s="152"/>
      <c r="CS86" s="161" t="s">
        <v>84</v>
      </c>
      <c r="CT86" s="38">
        <f t="shared" si="137"/>
        <v>26418281.666770764</v>
      </c>
      <c r="CU86" s="36">
        <f t="shared" si="138"/>
        <v>34288850.108208492</v>
      </c>
      <c r="CV86" s="37">
        <f t="shared" si="139"/>
        <v>60707131.774979256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v>21101.730359270594</v>
      </c>
      <c r="E87" s="39">
        <v>0.18732283783496165</v>
      </c>
      <c r="F87" s="39">
        <v>5122.7601084349672</v>
      </c>
      <c r="G87" s="39">
        <v>0.1836641369724282</v>
      </c>
      <c r="H87" s="36">
        <v>26224.49046770556</v>
      </c>
      <c r="I87" s="202">
        <v>0.18659672599245458</v>
      </c>
      <c r="J87" s="38">
        <v>9502.4336976852755</v>
      </c>
      <c r="K87" s="39">
        <v>2.7177376189235582E-2</v>
      </c>
      <c r="L87" s="36">
        <v>13893.840772845688</v>
      </c>
      <c r="M87" s="39">
        <v>4.9719055036717828E-2</v>
      </c>
      <c r="N87" s="36">
        <v>23396.274470530963</v>
      </c>
      <c r="O87" s="40">
        <v>3.7190545215216475E-2</v>
      </c>
      <c r="P87" s="116">
        <f t="shared" si="110"/>
        <v>30604.164056955869</v>
      </c>
      <c r="Q87" s="117">
        <f t="shared" si="111"/>
        <v>19016.600881280654</v>
      </c>
      <c r="R87" s="118">
        <f t="shared" si="112"/>
        <v>49620.76493823652</v>
      </c>
      <c r="S87" s="32"/>
      <c r="T87" s="35">
        <v>91183.854121815675</v>
      </c>
      <c r="U87" s="39">
        <v>0.6994021363294497</v>
      </c>
      <c r="V87" s="36">
        <v>39557.168889237495</v>
      </c>
      <c r="W87" s="39">
        <v>0.68710234126969294</v>
      </c>
      <c r="X87" s="36">
        <v>130741.02301105317</v>
      </c>
      <c r="Y87" s="40">
        <v>0.69563448355132174</v>
      </c>
      <c r="Z87" s="38">
        <v>207936.1600316703</v>
      </c>
      <c r="AA87" s="39">
        <v>0.23474921541654847</v>
      </c>
      <c r="AB87" s="36">
        <v>99252.255638840419</v>
      </c>
      <c r="AC87" s="39">
        <v>0.23512081651716502</v>
      </c>
      <c r="AD87" s="36">
        <v>307188.41567051073</v>
      </c>
      <c r="AE87" s="40">
        <v>0.23486915083075918</v>
      </c>
      <c r="AF87" s="116">
        <f t="shared" si="113"/>
        <v>299120.014153486</v>
      </c>
      <c r="AG87" s="117">
        <f t="shared" si="114"/>
        <v>138809.42452807791</v>
      </c>
      <c r="AH87" s="118">
        <f t="shared" si="115"/>
        <v>437929.43868156394</v>
      </c>
      <c r="AI87" s="32"/>
      <c r="AJ87" s="35">
        <v>876.34385074477461</v>
      </c>
      <c r="AK87" s="39">
        <v>2.1077611437688496E-2</v>
      </c>
      <c r="AL87" s="36">
        <v>439.00910996455497</v>
      </c>
      <c r="AM87" s="39">
        <v>1.6009959883467231E-2</v>
      </c>
      <c r="AN87" s="36">
        <v>1315.3529607093296</v>
      </c>
      <c r="AO87" s="40">
        <v>1.9063638956336844E-2</v>
      </c>
      <c r="AP87" s="38">
        <v>242.29501929217233</v>
      </c>
      <c r="AQ87" s="39">
        <v>1.5173691252695833E-3</v>
      </c>
      <c r="AR87" s="36">
        <v>728.34405203407891</v>
      </c>
      <c r="AS87" s="39">
        <v>5.3587019528986519E-3</v>
      </c>
      <c r="AT87" s="36">
        <v>970.63907132625127</v>
      </c>
      <c r="AU87" s="40">
        <v>3.2836344890417465E-3</v>
      </c>
      <c r="AV87" s="116">
        <f t="shared" si="116"/>
        <v>1118.6388700369469</v>
      </c>
      <c r="AW87" s="117">
        <f t="shared" si="117"/>
        <v>1167.3531619986338</v>
      </c>
      <c r="AX87" s="118">
        <f t="shared" si="118"/>
        <v>2285.9920320355805</v>
      </c>
      <c r="AY87" s="32"/>
      <c r="AZ87" s="35">
        <v>11794.241230626678</v>
      </c>
      <c r="BA87" s="39">
        <v>6.9430724926600046E-2</v>
      </c>
      <c r="BB87" s="36">
        <v>3844.7587693733226</v>
      </c>
      <c r="BC87" s="39">
        <v>6.2980960088382998E-2</v>
      </c>
      <c r="BD87" s="36">
        <v>15639</v>
      </c>
      <c r="BE87" s="40">
        <v>6.7725633019656409E-2</v>
      </c>
      <c r="BF87" s="38">
        <v>10077.746947593689</v>
      </c>
      <c r="BG87" s="39">
        <v>1.0085258242078298E-2</v>
      </c>
      <c r="BH87" s="36">
        <v>6629.2530524063113</v>
      </c>
      <c r="BI87" s="39">
        <v>1.4284850328286657E-2</v>
      </c>
      <c r="BJ87" s="36">
        <v>16707</v>
      </c>
      <c r="BK87" s="40">
        <v>1.1417102487407155E-2</v>
      </c>
      <c r="BL87" s="116">
        <f t="shared" si="119"/>
        <v>21871.988178220367</v>
      </c>
      <c r="BM87" s="117">
        <f t="shared" si="120"/>
        <v>10474.011821779633</v>
      </c>
      <c r="BN87" s="118">
        <f t="shared" si="121"/>
        <v>32346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22"/>
        <v>0</v>
      </c>
      <c r="CC87" s="117">
        <f t="shared" si="123"/>
        <v>0</v>
      </c>
      <c r="CD87" s="118">
        <f t="shared" si="124"/>
        <v>0</v>
      </c>
      <c r="CE87" s="32"/>
      <c r="CF87" s="38">
        <f t="shared" si="125"/>
        <v>124956.16956245771</v>
      </c>
      <c r="CG87" s="39">
        <f t="shared" si="126"/>
        <v>0.20826492221099824</v>
      </c>
      <c r="CH87" s="36">
        <f t="shared" si="127"/>
        <v>48963.696877010341</v>
      </c>
      <c r="CI87" s="39">
        <f t="shared" si="128"/>
        <v>0.2457851987936899</v>
      </c>
      <c r="CJ87" s="36">
        <f t="shared" si="129"/>
        <v>173919.86643946805</v>
      </c>
      <c r="CK87" s="40">
        <f t="shared" si="130"/>
        <v>0.21761745049983491</v>
      </c>
      <c r="CL87" s="38">
        <f t="shared" si="131"/>
        <v>227758.63569624146</v>
      </c>
      <c r="CM87" s="39">
        <f t="shared" si="132"/>
        <v>8.4135605266485017E-2</v>
      </c>
      <c r="CN87" s="36">
        <f t="shared" si="133"/>
        <v>120503.69351612648</v>
      </c>
      <c r="CO87" s="39">
        <f t="shared" si="134"/>
        <v>7.9711506868505949E-2</v>
      </c>
      <c r="CP87" s="36">
        <f t="shared" si="135"/>
        <v>348262.32921236794</v>
      </c>
      <c r="CQ87" s="40">
        <f t="shared" si="136"/>
        <v>8.2550287929090554E-2</v>
      </c>
      <c r="CR87" s="152"/>
      <c r="CS87" s="161" t="s">
        <v>85</v>
      </c>
      <c r="CT87" s="38">
        <f t="shared" si="137"/>
        <v>173919.86643946805</v>
      </c>
      <c r="CU87" s="36">
        <f t="shared" si="138"/>
        <v>348262.32921236794</v>
      </c>
      <c r="CV87" s="37">
        <f t="shared" si="139"/>
        <v>522182.19565183599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v>7346.4187579680192</v>
      </c>
      <c r="E88" s="39">
        <v>6.5215126259159151E-2</v>
      </c>
      <c r="F88" s="39">
        <v>1539.4990766634201</v>
      </c>
      <c r="G88" s="39">
        <v>5.519500489973541E-2</v>
      </c>
      <c r="H88" s="36">
        <v>8885.9178346314402</v>
      </c>
      <c r="I88" s="202">
        <v>6.3226516352035633E-2</v>
      </c>
      <c r="J88" s="38">
        <v>4279.2051240911096</v>
      </c>
      <c r="K88" s="39">
        <v>1.2238713907223354E-2</v>
      </c>
      <c r="L88" s="36">
        <v>4502.2109030129341</v>
      </c>
      <c r="M88" s="39">
        <v>1.6111144163340217E-2</v>
      </c>
      <c r="N88" s="36">
        <v>8781.4160271040437</v>
      </c>
      <c r="O88" s="40">
        <v>1.3958874102840354E-2</v>
      </c>
      <c r="P88" s="116">
        <f t="shared" si="110"/>
        <v>11625.623882059128</v>
      </c>
      <c r="Q88" s="117">
        <f t="shared" si="111"/>
        <v>6041.7099796763541</v>
      </c>
      <c r="R88" s="118">
        <f t="shared" si="112"/>
        <v>17667.333861735482</v>
      </c>
      <c r="S88" s="32"/>
      <c r="T88" s="35">
        <v>-525.33169901885299</v>
      </c>
      <c r="U88" s="39">
        <v>-4.0294207358741235E-3</v>
      </c>
      <c r="V88" s="36">
        <v>-128.36586333268983</v>
      </c>
      <c r="W88" s="39">
        <v>-2.2296966064978864E-3</v>
      </c>
      <c r="X88" s="36">
        <v>-653.69756235154284</v>
      </c>
      <c r="Y88" s="40">
        <v>-3.4781322320441769E-3</v>
      </c>
      <c r="Z88" s="38">
        <v>-421.19394757597092</v>
      </c>
      <c r="AA88" s="39">
        <v>-4.7550627421704138E-4</v>
      </c>
      <c r="AB88" s="36">
        <v>-24.577618579865828</v>
      </c>
      <c r="AC88" s="39">
        <v>-5.8222452591637771E-5</v>
      </c>
      <c r="AD88" s="36">
        <v>-445.77156615583675</v>
      </c>
      <c r="AE88" s="40">
        <v>-3.4082661932088507E-4</v>
      </c>
      <c r="AF88" s="116">
        <f t="shared" si="113"/>
        <v>-946.52564659482391</v>
      </c>
      <c r="AG88" s="117">
        <f t="shared" si="114"/>
        <v>-152.94348191255565</v>
      </c>
      <c r="AH88" s="118">
        <f t="shared" si="115"/>
        <v>-1099.4691285073795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16"/>
        <v>0</v>
      </c>
      <c r="AW88" s="117">
        <f t="shared" si="117"/>
        <v>0</v>
      </c>
      <c r="AX88" s="118">
        <f t="shared" si="118"/>
        <v>0</v>
      </c>
      <c r="AY88" s="32"/>
      <c r="AZ88" s="35">
        <v>0</v>
      </c>
      <c r="BA88" s="39">
        <v>0</v>
      </c>
      <c r="BB88" s="36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19"/>
        <v>0</v>
      </c>
      <c r="BM88" s="117">
        <f t="shared" si="120"/>
        <v>0</v>
      </c>
      <c r="BN88" s="118">
        <f t="shared" si="121"/>
        <v>0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22"/>
        <v>0</v>
      </c>
      <c r="CC88" s="117">
        <f t="shared" si="123"/>
        <v>0</v>
      </c>
      <c r="CD88" s="118">
        <f t="shared" si="124"/>
        <v>0</v>
      </c>
      <c r="CE88" s="32"/>
      <c r="CF88" s="38">
        <f t="shared" si="125"/>
        <v>6821.087058949166</v>
      </c>
      <c r="CG88" s="39">
        <f t="shared" si="126"/>
        <v>1.1368731697688844E-2</v>
      </c>
      <c r="CH88" s="36">
        <f t="shared" si="127"/>
        <v>1411.1332133307303</v>
      </c>
      <c r="CI88" s="39">
        <f t="shared" si="128"/>
        <v>7.083526765433429E-3</v>
      </c>
      <c r="CJ88" s="36">
        <f t="shared" si="129"/>
        <v>8232.2202722798957</v>
      </c>
      <c r="CK88" s="40">
        <f t="shared" si="130"/>
        <v>1.0300575916266135E-2</v>
      </c>
      <c r="CL88" s="38">
        <f t="shared" si="131"/>
        <v>3858.0111765151387</v>
      </c>
      <c r="CM88" s="39">
        <f t="shared" si="132"/>
        <v>1.4251758422625718E-3</v>
      </c>
      <c r="CN88" s="36">
        <f t="shared" si="133"/>
        <v>4477.6332844330682</v>
      </c>
      <c r="CO88" s="39">
        <f t="shared" si="134"/>
        <v>2.9618917552844343E-3</v>
      </c>
      <c r="CP88" s="36">
        <f t="shared" si="135"/>
        <v>8335.644460948206</v>
      </c>
      <c r="CQ88" s="40">
        <f t="shared" si="136"/>
        <v>1.975837730948496E-3</v>
      </c>
      <c r="CR88" s="152"/>
      <c r="CS88" s="161" t="s">
        <v>86</v>
      </c>
      <c r="CT88" s="38">
        <f t="shared" si="137"/>
        <v>8232.2202722798957</v>
      </c>
      <c r="CU88" s="36">
        <f t="shared" si="138"/>
        <v>8335.644460948206</v>
      </c>
      <c r="CV88" s="37">
        <f t="shared" si="139"/>
        <v>16567.864733228103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v>35601.488479572668</v>
      </c>
      <c r="E89" s="39">
        <v>0.31603909914488959</v>
      </c>
      <c r="F89" s="39">
        <v>3817.3598002828376</v>
      </c>
      <c r="G89" s="39">
        <v>0.13686217554434382</v>
      </c>
      <c r="H89" s="36">
        <v>39418.848279855505</v>
      </c>
      <c r="I89" s="202">
        <v>0.28047934965494414</v>
      </c>
      <c r="J89" s="38">
        <v>8508.5528501957015</v>
      </c>
      <c r="K89" s="39">
        <v>2.4334833474511867E-2</v>
      </c>
      <c r="L89" s="36">
        <v>3660.7324169813846</v>
      </c>
      <c r="M89" s="39">
        <v>1.309991668180866E-2</v>
      </c>
      <c r="N89" s="36">
        <v>12169.285267177085</v>
      </c>
      <c r="O89" s="40">
        <v>1.9344206041687202E-2</v>
      </c>
      <c r="P89" s="116">
        <f t="shared" si="110"/>
        <v>44110.04132976837</v>
      </c>
      <c r="Q89" s="117">
        <f t="shared" si="111"/>
        <v>7478.0922172642222</v>
      </c>
      <c r="R89" s="118">
        <f t="shared" si="112"/>
        <v>51588.133547032594</v>
      </c>
      <c r="S89" s="32"/>
      <c r="T89" s="35">
        <v>23376.431397575114</v>
      </c>
      <c r="U89" s="39">
        <v>0.17930286251534136</v>
      </c>
      <c r="V89" s="36">
        <v>8684.2523249543065</v>
      </c>
      <c r="W89" s="39">
        <v>0.15084421540279491</v>
      </c>
      <c r="X89" s="36">
        <v>32060.683722529422</v>
      </c>
      <c r="Y89" s="40">
        <v>0.17058545703545944</v>
      </c>
      <c r="Z89" s="38">
        <v>22647.070173432021</v>
      </c>
      <c r="AA89" s="39">
        <v>2.5567375842118833E-2</v>
      </c>
      <c r="AB89" s="36">
        <v>14357.17482078465</v>
      </c>
      <c r="AC89" s="39">
        <v>3.401102216785859E-2</v>
      </c>
      <c r="AD89" s="36">
        <v>37004.244994216671</v>
      </c>
      <c r="AE89" s="40">
        <v>2.8292589028640798E-2</v>
      </c>
      <c r="AF89" s="116">
        <f t="shared" si="113"/>
        <v>46023.501571007131</v>
      </c>
      <c r="AG89" s="117">
        <f t="shared" si="114"/>
        <v>23041.427145738955</v>
      </c>
      <c r="AH89" s="118">
        <f t="shared" si="115"/>
        <v>69064.928716746086</v>
      </c>
      <c r="AI89" s="32"/>
      <c r="AJ89" s="35">
        <v>7683.2257663961118</v>
      </c>
      <c r="AK89" s="39">
        <v>0.18479509744320446</v>
      </c>
      <c r="AL89" s="36">
        <v>3845.9037071397061</v>
      </c>
      <c r="AM89" s="39">
        <v>0.1402539552583679</v>
      </c>
      <c r="AN89" s="36">
        <v>11529.129473535817</v>
      </c>
      <c r="AO89" s="40">
        <v>0.16709367624475807</v>
      </c>
      <c r="AP89" s="38">
        <v>1630.9536171072616</v>
      </c>
      <c r="AQ89" s="39">
        <v>1.0213823918357611E-2</v>
      </c>
      <c r="AR89" s="36">
        <v>5152.9285586565047</v>
      </c>
      <c r="AS89" s="39">
        <v>3.7912039307939384E-2</v>
      </c>
      <c r="AT89" s="36">
        <v>6783.8821757637661</v>
      </c>
      <c r="AU89" s="40">
        <v>2.2949611384895638E-2</v>
      </c>
      <c r="AV89" s="116">
        <f t="shared" si="116"/>
        <v>9314.1793835033732</v>
      </c>
      <c r="AW89" s="117">
        <f t="shared" si="117"/>
        <v>8998.8322657962108</v>
      </c>
      <c r="AX89" s="118">
        <f t="shared" si="118"/>
        <v>18313.011649299584</v>
      </c>
      <c r="AY89" s="32"/>
      <c r="AZ89" s="35">
        <v>111155.32761451392</v>
      </c>
      <c r="BA89" s="39">
        <v>0.65435281717731641</v>
      </c>
      <c r="BB89" s="36">
        <v>36235.092385486103</v>
      </c>
      <c r="BC89" s="39">
        <v>0.59356673440948959</v>
      </c>
      <c r="BD89" s="36">
        <v>147390.42000000004</v>
      </c>
      <c r="BE89" s="40">
        <v>0.63828310605109218</v>
      </c>
      <c r="BF89" s="38">
        <v>43026.677293742294</v>
      </c>
      <c r="BG89" s="39">
        <v>4.3058746569298444E-2</v>
      </c>
      <c r="BH89" s="36">
        <v>28303.422706257705</v>
      </c>
      <c r="BI89" s="39">
        <v>6.0988795259575034E-2</v>
      </c>
      <c r="BJ89" s="36">
        <v>71330.100000000006</v>
      </c>
      <c r="BK89" s="40">
        <v>4.8745020777937464E-2</v>
      </c>
      <c r="BL89" s="116">
        <f t="shared" si="119"/>
        <v>154182.00490825623</v>
      </c>
      <c r="BM89" s="117">
        <f t="shared" si="120"/>
        <v>64538.515091743808</v>
      </c>
      <c r="BN89" s="118">
        <f t="shared" si="121"/>
        <v>218720.52000000005</v>
      </c>
      <c r="BO89" s="32"/>
      <c r="BP89" s="38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22"/>
        <v>0</v>
      </c>
      <c r="CC89" s="117">
        <f t="shared" si="123"/>
        <v>0</v>
      </c>
      <c r="CD89" s="118">
        <f t="shared" si="124"/>
        <v>0</v>
      </c>
      <c r="CE89" s="32"/>
      <c r="CF89" s="38">
        <f t="shared" si="125"/>
        <v>177816.47325805781</v>
      </c>
      <c r="CG89" s="39">
        <f t="shared" si="126"/>
        <v>0.29636739106677745</v>
      </c>
      <c r="CH89" s="36">
        <f t="shared" si="127"/>
        <v>52582.608217862959</v>
      </c>
      <c r="CI89" s="39">
        <f t="shared" si="128"/>
        <v>0.26395120544883338</v>
      </c>
      <c r="CJ89" s="36">
        <f t="shared" si="129"/>
        <v>230399.08147592077</v>
      </c>
      <c r="CK89" s="40">
        <f t="shared" si="130"/>
        <v>0.28828713898388486</v>
      </c>
      <c r="CL89" s="38">
        <f t="shared" si="131"/>
        <v>75813.253934477281</v>
      </c>
      <c r="CM89" s="39">
        <f t="shared" si="132"/>
        <v>2.8005937019687874E-2</v>
      </c>
      <c r="CN89" s="36">
        <f t="shared" si="133"/>
        <v>51474.258502680241</v>
      </c>
      <c r="CO89" s="39">
        <f t="shared" si="134"/>
        <v>3.4049501641528923E-2</v>
      </c>
      <c r="CP89" s="36">
        <f t="shared" si="135"/>
        <v>127287.51243715752</v>
      </c>
      <c r="CQ89" s="40">
        <f t="shared" si="136"/>
        <v>3.0171568728748651E-2</v>
      </c>
      <c r="CR89" s="152"/>
      <c r="CS89" s="161" t="s">
        <v>87</v>
      </c>
      <c r="CT89" s="38">
        <f t="shared" si="137"/>
        <v>230399.08147592077</v>
      </c>
      <c r="CU89" s="36">
        <f t="shared" si="138"/>
        <v>127287.51243715752</v>
      </c>
      <c r="CV89" s="37">
        <f t="shared" si="139"/>
        <v>357686.59391307831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v>3710.6800000000003</v>
      </c>
      <c r="E90" s="39">
        <v>3.2940194764267773E-2</v>
      </c>
      <c r="F90" s="39">
        <v>1371.587285586239</v>
      </c>
      <c r="G90" s="39">
        <v>4.9174934948595976E-2</v>
      </c>
      <c r="H90" s="36">
        <v>5082.2672855862393</v>
      </c>
      <c r="I90" s="202">
        <v>3.6162168232659789E-2</v>
      </c>
      <c r="J90" s="38">
        <v>7001.2499999999991</v>
      </c>
      <c r="K90" s="39">
        <v>2.0023881365384889E-2</v>
      </c>
      <c r="L90" s="36">
        <v>4156.9227144137612</v>
      </c>
      <c r="M90" s="39">
        <v>1.4875531726637829E-2</v>
      </c>
      <c r="N90" s="36">
        <v>11158.17271441376</v>
      </c>
      <c r="O90" s="40">
        <v>1.7736948990630559E-2</v>
      </c>
      <c r="P90" s="116">
        <f t="shared" si="110"/>
        <v>10711.93</v>
      </c>
      <c r="Q90" s="117">
        <f t="shared" si="111"/>
        <v>5528.51</v>
      </c>
      <c r="R90" s="118">
        <f t="shared" si="112"/>
        <v>16240.44</v>
      </c>
      <c r="S90" s="32"/>
      <c r="T90" s="35">
        <v>63739.370000000024</v>
      </c>
      <c r="U90" s="39">
        <v>0.48889632902265806</v>
      </c>
      <c r="V90" s="36">
        <v>32940.380000000005</v>
      </c>
      <c r="W90" s="39">
        <v>0.5721696687568395</v>
      </c>
      <c r="X90" s="36">
        <v>96679.750000000029</v>
      </c>
      <c r="Y90" s="40">
        <v>0.5144044800340527</v>
      </c>
      <c r="Z90" s="38">
        <v>162249.17999999996</v>
      </c>
      <c r="AA90" s="39">
        <v>0.18317096796044161</v>
      </c>
      <c r="AB90" s="36">
        <v>114932.54</v>
      </c>
      <c r="AC90" s="39">
        <v>0.2722661815115141</v>
      </c>
      <c r="AD90" s="36">
        <v>277181.71999999997</v>
      </c>
      <c r="AE90" s="40">
        <v>0.21192672601312165</v>
      </c>
      <c r="AF90" s="116">
        <f t="shared" si="113"/>
        <v>225988.55</v>
      </c>
      <c r="AG90" s="117">
        <f t="shared" si="114"/>
        <v>147872.91999999998</v>
      </c>
      <c r="AH90" s="118">
        <f t="shared" si="115"/>
        <v>373861.47</v>
      </c>
      <c r="AI90" s="32"/>
      <c r="AJ90" s="35">
        <v>17246.689999999995</v>
      </c>
      <c r="AK90" s="39">
        <v>0.41481323808836607</v>
      </c>
      <c r="AL90" s="36">
        <v>67001.079999999987</v>
      </c>
      <c r="AM90" s="39">
        <v>2.4434221946683192</v>
      </c>
      <c r="AN90" s="36">
        <v>84247.76999999999</v>
      </c>
      <c r="AO90" s="40">
        <v>1.2210175657265427</v>
      </c>
      <c r="AP90" s="38">
        <v>64496.720000000008</v>
      </c>
      <c r="AQ90" s="39">
        <v>0.40390979515408854</v>
      </c>
      <c r="AR90" s="36">
        <v>6033.369999999999</v>
      </c>
      <c r="AS90" s="39">
        <v>4.4389779131535183E-2</v>
      </c>
      <c r="AT90" s="36">
        <v>70530.090000000011</v>
      </c>
      <c r="AU90" s="40">
        <v>0.23860057036728816</v>
      </c>
      <c r="AV90" s="116">
        <f t="shared" si="116"/>
        <v>81743.41</v>
      </c>
      <c r="AW90" s="117">
        <f t="shared" si="117"/>
        <v>73034.449999999983</v>
      </c>
      <c r="AX90" s="118">
        <f t="shared" si="118"/>
        <v>154777.85999999999</v>
      </c>
      <c r="AY90" s="32"/>
      <c r="AZ90" s="35">
        <v>168979.61375591144</v>
      </c>
      <c r="BA90" s="39">
        <v>0.99475471558304029</v>
      </c>
      <c r="BB90" s="36">
        <v>55085.006244088567</v>
      </c>
      <c r="BC90" s="39">
        <v>0.90234701000311412</v>
      </c>
      <c r="BD90" s="36">
        <v>224064.62</v>
      </c>
      <c r="BE90" s="40">
        <v>0.97032535499768313</v>
      </c>
      <c r="BF90" s="38">
        <v>127435.51995653931</v>
      </c>
      <c r="BG90" s="39">
        <v>0.1275305020714079</v>
      </c>
      <c r="BH90" s="36">
        <v>83828.490043460668</v>
      </c>
      <c r="BI90" s="39">
        <v>0.18063534821354255</v>
      </c>
      <c r="BJ90" s="36">
        <v>211264.00999999998</v>
      </c>
      <c r="BK90" s="40">
        <v>0.1443719910259538</v>
      </c>
      <c r="BL90" s="116">
        <f t="shared" si="119"/>
        <v>296415.13371245074</v>
      </c>
      <c r="BM90" s="117">
        <f t="shared" si="120"/>
        <v>138913.49628754923</v>
      </c>
      <c r="BN90" s="118">
        <f t="shared" si="121"/>
        <v>435328.63</v>
      </c>
      <c r="BO90" s="32"/>
      <c r="BP90" s="38">
        <v>-26843.450000000033</v>
      </c>
      <c r="BQ90" s="39">
        <v>-0.18447077984551549</v>
      </c>
      <c r="BR90" s="39">
        <v>6145.7199999999884</v>
      </c>
      <c r="BS90" s="39">
        <v>0.2430771664754969</v>
      </c>
      <c r="BT90" s="36">
        <v>-20697.730000000047</v>
      </c>
      <c r="BU90" s="40">
        <v>-0.12118179848828182</v>
      </c>
      <c r="BV90" s="38">
        <v>18162.189999999966</v>
      </c>
      <c r="BW90" s="39">
        <v>5.8085364956617015E-2</v>
      </c>
      <c r="BX90" s="36">
        <v>18282.049999999959</v>
      </c>
      <c r="BY90" s="39">
        <v>8.6985307411953705E-2</v>
      </c>
      <c r="BZ90" s="36">
        <v>36444.239999999925</v>
      </c>
      <c r="CA90" s="40">
        <v>6.9702384026163897E-2</v>
      </c>
      <c r="CB90" s="116">
        <f t="shared" si="122"/>
        <v>-8681.2600000000675</v>
      </c>
      <c r="CC90" s="117">
        <f t="shared" si="123"/>
        <v>24427.769999999946</v>
      </c>
      <c r="CD90" s="118">
        <f t="shared" si="124"/>
        <v>15746.509999999878</v>
      </c>
      <c r="CE90" s="32"/>
      <c r="CF90" s="38">
        <f t="shared" si="125"/>
        <v>226832.90375591142</v>
      </c>
      <c r="CG90" s="39">
        <f t="shared" si="126"/>
        <v>0.37806326187044953</v>
      </c>
      <c r="CH90" s="36">
        <f t="shared" si="127"/>
        <v>162543.7735296748</v>
      </c>
      <c r="CI90" s="39">
        <f t="shared" si="128"/>
        <v>0.81592804951019815</v>
      </c>
      <c r="CJ90" s="36">
        <f t="shared" si="129"/>
        <v>389376.67728558625</v>
      </c>
      <c r="CK90" s="40">
        <f t="shared" si="130"/>
        <v>0.48720805466164446</v>
      </c>
      <c r="CL90" s="38">
        <f t="shared" si="131"/>
        <v>379344.85995653924</v>
      </c>
      <c r="CM90" s="39">
        <f t="shared" si="132"/>
        <v>0.14013259826397934</v>
      </c>
      <c r="CN90" s="36">
        <f t="shared" si="133"/>
        <v>227233.37275787437</v>
      </c>
      <c r="CO90" s="39">
        <f t="shared" si="134"/>
        <v>0.15031169605535016</v>
      </c>
      <c r="CP90" s="36">
        <f t="shared" si="135"/>
        <v>606578.23271441367</v>
      </c>
      <c r="CQ90" s="40">
        <f t="shared" si="136"/>
        <v>0.14378014376501644</v>
      </c>
      <c r="CR90" s="152"/>
      <c r="CS90" s="161" t="s">
        <v>88</v>
      </c>
      <c r="CT90" s="38">
        <f t="shared" si="137"/>
        <v>389376.67728558625</v>
      </c>
      <c r="CU90" s="36">
        <f t="shared" si="138"/>
        <v>606578.23271441367</v>
      </c>
      <c r="CV90" s="37">
        <f t="shared" si="139"/>
        <v>995954.90999999992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202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10"/>
        <v>0</v>
      </c>
      <c r="Q91" s="117">
        <f t="shared" si="111"/>
        <v>0</v>
      </c>
      <c r="R91" s="118">
        <f t="shared" si="112"/>
        <v>0</v>
      </c>
      <c r="S91" s="32"/>
      <c r="T91" s="35">
        <v>0</v>
      </c>
      <c r="U91" s="39">
        <v>0</v>
      </c>
      <c r="V91" s="36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13"/>
        <v>0</v>
      </c>
      <c r="AG91" s="117">
        <f t="shared" si="114"/>
        <v>0</v>
      </c>
      <c r="AH91" s="118">
        <f t="shared" si="115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16"/>
        <v>0</v>
      </c>
      <c r="AW91" s="117">
        <f t="shared" si="117"/>
        <v>0</v>
      </c>
      <c r="AX91" s="118">
        <f t="shared" si="118"/>
        <v>0</v>
      </c>
      <c r="AY91" s="32"/>
      <c r="AZ91" s="35">
        <v>0</v>
      </c>
      <c r="BA91" s="39">
        <v>0</v>
      </c>
      <c r="BB91" s="36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19"/>
        <v>0</v>
      </c>
      <c r="BM91" s="117">
        <f t="shared" si="120"/>
        <v>0</v>
      </c>
      <c r="BN91" s="118">
        <f t="shared" si="121"/>
        <v>0</v>
      </c>
      <c r="BO91" s="32"/>
      <c r="BP91" s="38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22"/>
        <v>0</v>
      </c>
      <c r="CC91" s="117">
        <f t="shared" si="123"/>
        <v>0</v>
      </c>
      <c r="CD91" s="118">
        <f t="shared" si="124"/>
        <v>0</v>
      </c>
      <c r="CE91" s="32"/>
      <c r="CF91" s="38">
        <f t="shared" si="125"/>
        <v>0</v>
      </c>
      <c r="CG91" s="39">
        <f t="shared" si="126"/>
        <v>0</v>
      </c>
      <c r="CH91" s="36">
        <f t="shared" si="127"/>
        <v>0</v>
      </c>
      <c r="CI91" s="39">
        <f t="shared" si="128"/>
        <v>0</v>
      </c>
      <c r="CJ91" s="36">
        <f t="shared" si="129"/>
        <v>0</v>
      </c>
      <c r="CK91" s="40">
        <f t="shared" si="130"/>
        <v>0</v>
      </c>
      <c r="CL91" s="38">
        <f t="shared" si="131"/>
        <v>0</v>
      </c>
      <c r="CM91" s="39">
        <f t="shared" si="132"/>
        <v>0</v>
      </c>
      <c r="CN91" s="36">
        <f t="shared" si="133"/>
        <v>0</v>
      </c>
      <c r="CO91" s="39">
        <f t="shared" si="134"/>
        <v>0</v>
      </c>
      <c r="CP91" s="36">
        <f t="shared" si="135"/>
        <v>0</v>
      </c>
      <c r="CQ91" s="40">
        <f t="shared" si="136"/>
        <v>0</v>
      </c>
      <c r="CR91" s="152"/>
      <c r="CS91" s="161" t="s">
        <v>89</v>
      </c>
      <c r="CT91" s="38">
        <f t="shared" si="137"/>
        <v>0</v>
      </c>
      <c r="CU91" s="36">
        <f t="shared" si="138"/>
        <v>0</v>
      </c>
      <c r="CV91" s="37">
        <f t="shared" si="139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v>89267.916408369827</v>
      </c>
      <c r="E92" s="39">
        <v>0.79244304351010508</v>
      </c>
      <c r="F92" s="39">
        <v>359568.12651868857</v>
      </c>
      <c r="G92" s="39">
        <v>12.89144294129817</v>
      </c>
      <c r="H92" s="36">
        <v>448836.04292705841</v>
      </c>
      <c r="I92" s="202">
        <v>3.193630633957766</v>
      </c>
      <c r="J92" s="38">
        <v>801288.12765033019</v>
      </c>
      <c r="K92" s="39">
        <v>2.2917191083823027</v>
      </c>
      <c r="L92" s="36">
        <v>344814.94166798232</v>
      </c>
      <c r="M92" s="39">
        <v>1.2339189244042066</v>
      </c>
      <c r="N92" s="36">
        <v>1146103.0693183125</v>
      </c>
      <c r="O92" s="40">
        <v>1.8218369798349248</v>
      </c>
      <c r="P92" s="116">
        <f t="shared" si="110"/>
        <v>890556.04405869998</v>
      </c>
      <c r="Q92" s="117">
        <f t="shared" si="111"/>
        <v>704383.06818667089</v>
      </c>
      <c r="R92" s="118">
        <f t="shared" si="112"/>
        <v>1594939.1122453709</v>
      </c>
      <c r="S92" s="32"/>
      <c r="T92" s="35">
        <v>382702.14999999991</v>
      </c>
      <c r="U92" s="39">
        <v>2.9354177213248032</v>
      </c>
      <c r="V92" s="36">
        <v>249924.67000000004</v>
      </c>
      <c r="W92" s="39">
        <v>4.3411556165430518</v>
      </c>
      <c r="X92" s="36">
        <v>632626.81999999995</v>
      </c>
      <c r="Y92" s="40">
        <v>3.3660210167868256</v>
      </c>
      <c r="Z92" s="38">
        <v>530360.5499999997</v>
      </c>
      <c r="AA92" s="39">
        <v>0.5987497459865877</v>
      </c>
      <c r="AB92" s="36">
        <v>608257.96</v>
      </c>
      <c r="AC92" s="39">
        <v>1.4409154460797899</v>
      </c>
      <c r="AD92" s="36">
        <v>1138618.5099999998</v>
      </c>
      <c r="AE92" s="40">
        <v>0.87056135232236376</v>
      </c>
      <c r="AF92" s="116">
        <f t="shared" si="113"/>
        <v>913062.6999999996</v>
      </c>
      <c r="AG92" s="117">
        <f t="shared" si="114"/>
        <v>858182.63</v>
      </c>
      <c r="AH92" s="118">
        <f t="shared" si="115"/>
        <v>1771245.3299999996</v>
      </c>
      <c r="AI92" s="32"/>
      <c r="AJ92" s="35">
        <v>69042.399999999994</v>
      </c>
      <c r="AK92" s="39">
        <v>1.6605911922457126</v>
      </c>
      <c r="AL92" s="36">
        <v>160297.87999999998</v>
      </c>
      <c r="AM92" s="39">
        <v>5.8458072280369056</v>
      </c>
      <c r="AN92" s="36">
        <v>229340.27999999997</v>
      </c>
      <c r="AO92" s="40">
        <v>3.3238685179280556</v>
      </c>
      <c r="AP92" s="38">
        <v>30198.760000000002</v>
      </c>
      <c r="AQ92" s="39">
        <v>0.18911930661756879</v>
      </c>
      <c r="AR92" s="36">
        <v>-14938.96</v>
      </c>
      <c r="AS92" s="39">
        <v>-0.10991156432554922</v>
      </c>
      <c r="AT92" s="36">
        <v>15259.800000000003</v>
      </c>
      <c r="AU92" s="40">
        <v>5.1623314016623879E-2</v>
      </c>
      <c r="AV92" s="116">
        <f t="shared" si="116"/>
        <v>99241.16</v>
      </c>
      <c r="AW92" s="117">
        <f t="shared" si="117"/>
        <v>145358.91999999998</v>
      </c>
      <c r="AX92" s="118">
        <f t="shared" si="118"/>
        <v>244600.08</v>
      </c>
      <c r="AY92" s="32"/>
      <c r="AZ92" s="35">
        <v>602781.00691808655</v>
      </c>
      <c r="BA92" s="39">
        <v>3.5484709413633824</v>
      </c>
      <c r="BB92" s="36">
        <v>196498.23308191347</v>
      </c>
      <c r="BC92" s="39">
        <v>3.2188358535656434</v>
      </c>
      <c r="BD92" s="36">
        <v>799279.24</v>
      </c>
      <c r="BE92" s="40">
        <v>3.4613269702966867</v>
      </c>
      <c r="BF92" s="38">
        <v>867049.04724086158</v>
      </c>
      <c r="BG92" s="39">
        <v>0.86769528898123205</v>
      </c>
      <c r="BH92" s="36">
        <v>570354.42275913828</v>
      </c>
      <c r="BI92" s="39">
        <v>1.2290113982348643</v>
      </c>
      <c r="BJ92" s="36">
        <v>1437403.4699999997</v>
      </c>
      <c r="BK92" s="40">
        <v>0.98228184190726486</v>
      </c>
      <c r="BL92" s="116">
        <f t="shared" si="119"/>
        <v>1469830.0541589481</v>
      </c>
      <c r="BM92" s="117">
        <f t="shared" si="120"/>
        <v>766852.65584105172</v>
      </c>
      <c r="BN92" s="118">
        <f t="shared" si="121"/>
        <v>2236682.71</v>
      </c>
      <c r="BO92" s="32"/>
      <c r="BP92" s="38">
        <v>332689.94999999984</v>
      </c>
      <c r="BQ92" s="39">
        <v>2.2862774540256732</v>
      </c>
      <c r="BR92" s="39">
        <v>249632.87999999954</v>
      </c>
      <c r="BS92" s="39">
        <v>9.8735466519004689</v>
      </c>
      <c r="BT92" s="36">
        <v>582322.82999999938</v>
      </c>
      <c r="BU92" s="40">
        <v>3.4094042119684507</v>
      </c>
      <c r="BV92" s="38">
        <v>422079.96000000008</v>
      </c>
      <c r="BW92" s="39">
        <v>1.3498740249647407</v>
      </c>
      <c r="BX92" s="36">
        <v>560684.66</v>
      </c>
      <c r="BY92" s="39">
        <v>2.6677165586609193</v>
      </c>
      <c r="BZ92" s="36">
        <v>982764.62000000011</v>
      </c>
      <c r="CA92" s="40">
        <v>1.8796121678094311</v>
      </c>
      <c r="CB92" s="116">
        <f t="shared" si="122"/>
        <v>754769.90999999992</v>
      </c>
      <c r="CC92" s="117">
        <f t="shared" si="123"/>
        <v>810317.53999999957</v>
      </c>
      <c r="CD92" s="118">
        <f t="shared" si="124"/>
        <v>1565087.4499999995</v>
      </c>
      <c r="CE92" s="32"/>
      <c r="CF92" s="38">
        <f t="shared" si="125"/>
        <v>1476483.423326456</v>
      </c>
      <c r="CG92" s="39">
        <f t="shared" si="126"/>
        <v>2.4608605271883999</v>
      </c>
      <c r="CH92" s="36">
        <f t="shared" si="127"/>
        <v>1215921.7896006014</v>
      </c>
      <c r="CI92" s="39">
        <f t="shared" si="128"/>
        <v>6.1036154913965053</v>
      </c>
      <c r="CJ92" s="36">
        <f t="shared" si="129"/>
        <v>2692405.2129270574</v>
      </c>
      <c r="CK92" s="40">
        <f t="shared" si="130"/>
        <v>3.3688753915503722</v>
      </c>
      <c r="CL92" s="38">
        <f t="shared" si="131"/>
        <v>2650976.4448911916</v>
      </c>
      <c r="CM92" s="39">
        <f t="shared" si="132"/>
        <v>0.97928891721841205</v>
      </c>
      <c r="CN92" s="36">
        <f t="shared" si="133"/>
        <v>2069173.0244271206</v>
      </c>
      <c r="CO92" s="39">
        <f t="shared" si="134"/>
        <v>1.3687289985570181</v>
      </c>
      <c r="CP92" s="36">
        <f t="shared" si="135"/>
        <v>4720149.4693183117</v>
      </c>
      <c r="CQ92" s="40">
        <f t="shared" si="136"/>
        <v>1.1188396363218629</v>
      </c>
      <c r="CR92" s="152"/>
      <c r="CS92" s="161" t="s">
        <v>100</v>
      </c>
      <c r="CT92" s="38">
        <f t="shared" si="137"/>
        <v>2692405.2129270574</v>
      </c>
      <c r="CU92" s="36">
        <f t="shared" si="138"/>
        <v>4720149.4693183117</v>
      </c>
      <c r="CV92" s="37">
        <f t="shared" si="139"/>
        <v>7412554.6822453691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v>1770565.3632058199</v>
      </c>
      <c r="E93" s="39">
        <v>15.717541773169934</v>
      </c>
      <c r="F93" s="39">
        <v>0</v>
      </c>
      <c r="G93" s="39">
        <v>0</v>
      </c>
      <c r="H93" s="36">
        <v>1770565.3632058199</v>
      </c>
      <c r="I93" s="202">
        <v>12.598212359424082</v>
      </c>
      <c r="J93" s="38">
        <v>380632.16593951924</v>
      </c>
      <c r="K93" s="39">
        <v>1.0886246505441783</v>
      </c>
      <c r="L93" s="36">
        <v>334313.28898518294</v>
      </c>
      <c r="M93" s="39">
        <v>1.1963388012223533</v>
      </c>
      <c r="N93" s="36">
        <v>714945.45492470218</v>
      </c>
      <c r="O93" s="40">
        <v>1.1364720182814314</v>
      </c>
      <c r="P93" s="116">
        <f t="shared" si="110"/>
        <v>2151197.529145339</v>
      </c>
      <c r="Q93" s="117">
        <f t="shared" si="111"/>
        <v>334313.28898518294</v>
      </c>
      <c r="R93" s="118">
        <f t="shared" si="112"/>
        <v>2485510.818130522</v>
      </c>
      <c r="S93" s="32"/>
      <c r="T93" s="35">
        <v>2302208</v>
      </c>
      <c r="U93" s="39">
        <v>17.658490189761761</v>
      </c>
      <c r="V93" s="36">
        <v>440232</v>
      </c>
      <c r="W93" s="39">
        <v>7.6467666012402074</v>
      </c>
      <c r="X93" s="36">
        <v>2742440</v>
      </c>
      <c r="Y93" s="40">
        <v>14.591715661496714</v>
      </c>
      <c r="Z93" s="38">
        <v>366035.5</v>
      </c>
      <c r="AA93" s="39">
        <v>0.41323522770891191</v>
      </c>
      <c r="AB93" s="36">
        <v>547663.5</v>
      </c>
      <c r="AC93" s="39">
        <v>1.2973719183290575</v>
      </c>
      <c r="AD93" s="36">
        <v>913699</v>
      </c>
      <c r="AE93" s="40">
        <v>0.69859310214058579</v>
      </c>
      <c r="AF93" s="116">
        <f t="shared" si="113"/>
        <v>2668243.5</v>
      </c>
      <c r="AG93" s="117">
        <f t="shared" si="114"/>
        <v>987895.5</v>
      </c>
      <c r="AH93" s="118">
        <f t="shared" si="115"/>
        <v>3656139</v>
      </c>
      <c r="AI93" s="32"/>
      <c r="AJ93" s="35">
        <v>323100.93578137422</v>
      </c>
      <c r="AK93" s="39">
        <v>7.7711459648693806</v>
      </c>
      <c r="AL93" s="36">
        <v>205111.46032797865</v>
      </c>
      <c r="AM93" s="39">
        <v>7.4800868067531692</v>
      </c>
      <c r="AN93" s="36">
        <v>528212.39610935282</v>
      </c>
      <c r="AO93" s="40">
        <v>7.6554740153243985</v>
      </c>
      <c r="AP93" s="38">
        <v>68698.3879203986</v>
      </c>
      <c r="AQ93" s="39">
        <v>0.43022268097268052</v>
      </c>
      <c r="AR93" s="36">
        <v>182658.45139021036</v>
      </c>
      <c r="AS93" s="39">
        <v>1.3438871333466529</v>
      </c>
      <c r="AT93" s="36">
        <v>251356.83931060898</v>
      </c>
      <c r="AU93" s="40">
        <v>0.85033047916470961</v>
      </c>
      <c r="AV93" s="116">
        <f t="shared" si="116"/>
        <v>391799.32370177284</v>
      </c>
      <c r="AW93" s="117">
        <f t="shared" si="117"/>
        <v>387769.91171818902</v>
      </c>
      <c r="AX93" s="118">
        <f t="shared" si="118"/>
        <v>779569.23541996186</v>
      </c>
      <c r="AY93" s="32"/>
      <c r="AZ93" s="35">
        <v>326808.67326726724</v>
      </c>
      <c r="BA93" s="39">
        <v>1.9238679838364723</v>
      </c>
      <c r="BB93" s="36">
        <v>106535.08673273282</v>
      </c>
      <c r="BC93" s="39">
        <v>1.7451503327009286</v>
      </c>
      <c r="BD93" s="36">
        <v>433343.76000000007</v>
      </c>
      <c r="BE93" s="40">
        <v>1.876621296829597</v>
      </c>
      <c r="BF93" s="38">
        <v>1497662.8530603901</v>
      </c>
      <c r="BG93" s="39">
        <v>1.4987791131517076</v>
      </c>
      <c r="BH93" s="36">
        <v>985179.13693960977</v>
      </c>
      <c r="BI93" s="39">
        <v>2.1228841932085589</v>
      </c>
      <c r="BJ93" s="36">
        <v>2482841.9899999998</v>
      </c>
      <c r="BK93" s="40">
        <v>1.6967056598951296</v>
      </c>
      <c r="BL93" s="116">
        <f t="shared" si="119"/>
        <v>1824471.5263276573</v>
      </c>
      <c r="BM93" s="117">
        <f t="shared" si="120"/>
        <v>1091714.2236723425</v>
      </c>
      <c r="BN93" s="118">
        <f t="shared" si="121"/>
        <v>2916185.75</v>
      </c>
      <c r="BO93" s="32"/>
      <c r="BP93" s="38">
        <v>1346675.2847999996</v>
      </c>
      <c r="BQ93" s="39">
        <v>9.2544825641166568</v>
      </c>
      <c r="BR93" s="39">
        <v>235521.89370000002</v>
      </c>
      <c r="BS93" s="39">
        <v>9.3154251354665192</v>
      </c>
      <c r="BT93" s="36">
        <v>1582197.1784999995</v>
      </c>
      <c r="BU93" s="40">
        <v>9.2635037588042053</v>
      </c>
      <c r="BV93" s="38">
        <v>265213.88280000002</v>
      </c>
      <c r="BW93" s="39">
        <v>0.84819315148665897</v>
      </c>
      <c r="BX93" s="36">
        <v>178673.84999999998</v>
      </c>
      <c r="BY93" s="39">
        <v>0.85012346912558157</v>
      </c>
      <c r="BZ93" s="36">
        <v>443887.7328</v>
      </c>
      <c r="CA93" s="40">
        <v>0.84896908856183839</v>
      </c>
      <c r="CB93" s="116">
        <f t="shared" si="122"/>
        <v>1611889.1675999996</v>
      </c>
      <c r="CC93" s="117">
        <f t="shared" si="123"/>
        <v>414195.74369999999</v>
      </c>
      <c r="CD93" s="118">
        <f t="shared" si="124"/>
        <v>2026084.9112999996</v>
      </c>
      <c r="CE93" s="32"/>
      <c r="CF93" s="38">
        <f t="shared" si="125"/>
        <v>6069358.2570544612</v>
      </c>
      <c r="CG93" s="39">
        <f t="shared" si="126"/>
        <v>10.115822449601547</v>
      </c>
      <c r="CH93" s="36">
        <f t="shared" si="127"/>
        <v>987400.44076071156</v>
      </c>
      <c r="CI93" s="39">
        <f t="shared" si="128"/>
        <v>4.9564969375361176</v>
      </c>
      <c r="CJ93" s="36">
        <f t="shared" si="129"/>
        <v>7056758.6978151724</v>
      </c>
      <c r="CK93" s="40">
        <f t="shared" si="130"/>
        <v>8.8297781504193846</v>
      </c>
      <c r="CL93" s="38">
        <f t="shared" si="131"/>
        <v>2578242.789720308</v>
      </c>
      <c r="CM93" s="39">
        <f t="shared" si="132"/>
        <v>0.95242060514612004</v>
      </c>
      <c r="CN93" s="36">
        <f t="shared" si="133"/>
        <v>2228488.2273150031</v>
      </c>
      <c r="CO93" s="39">
        <f t="shared" si="134"/>
        <v>1.4741137757261542</v>
      </c>
      <c r="CP93" s="36">
        <f t="shared" si="135"/>
        <v>4806731.0170353111</v>
      </c>
      <c r="CQ93" s="40">
        <f t="shared" si="136"/>
        <v>1.1393624752678637</v>
      </c>
      <c r="CR93" s="152"/>
      <c r="CS93" s="161" t="s">
        <v>101</v>
      </c>
      <c r="CT93" s="38">
        <f t="shared" si="137"/>
        <v>7056758.6978151724</v>
      </c>
      <c r="CU93" s="36">
        <f t="shared" si="138"/>
        <v>4806731.0170353111</v>
      </c>
      <c r="CV93" s="37">
        <f t="shared" si="139"/>
        <v>11863489.714850483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v>234710.92786135897</v>
      </c>
      <c r="E94" s="39">
        <v>2.0835597995664319</v>
      </c>
      <c r="F94" s="39">
        <v>3510495.1212684936</v>
      </c>
      <c r="G94" s="39">
        <v>125.86028686607249</v>
      </c>
      <c r="H94" s="36">
        <v>3745206.0491298526</v>
      </c>
      <c r="I94" s="202">
        <v>26.648494383346158</v>
      </c>
      <c r="J94" s="38">
        <v>-2515243.0259601036</v>
      </c>
      <c r="K94" s="39">
        <v>-7.1937051179342006</v>
      </c>
      <c r="L94" s="36">
        <v>-116207.05415354669</v>
      </c>
      <c r="M94" s="39">
        <v>-0.41584649022371573</v>
      </c>
      <c r="N94" s="36">
        <v>-2631450.0801136503</v>
      </c>
      <c r="O94" s="40">
        <v>-4.1829336251512501</v>
      </c>
      <c r="P94" s="116">
        <f t="shared" si="110"/>
        <v>-2280532.0980987446</v>
      </c>
      <c r="Q94" s="117">
        <f t="shared" si="111"/>
        <v>3394288.0671149469</v>
      </c>
      <c r="R94" s="118">
        <f t="shared" si="112"/>
        <v>1113755.9690162023</v>
      </c>
      <c r="S94" s="32"/>
      <c r="T94" s="35">
        <v>110691.78542594076</v>
      </c>
      <c r="U94" s="39">
        <v>0.84903267082348288</v>
      </c>
      <c r="V94" s="36">
        <v>140130.29664511781</v>
      </c>
      <c r="W94" s="39">
        <v>2.4340431231890673</v>
      </c>
      <c r="X94" s="36">
        <v>250822.08207105857</v>
      </c>
      <c r="Y94" s="40">
        <v>1.3345504380061113</v>
      </c>
      <c r="Z94" s="38">
        <v>-2032343.857152232</v>
      </c>
      <c r="AA94" s="39">
        <v>-2.2944115436702477</v>
      </c>
      <c r="AB94" s="36">
        <v>100771.60548875201</v>
      </c>
      <c r="AC94" s="39">
        <v>0.23872003726018107</v>
      </c>
      <c r="AD94" s="36">
        <v>-1931572.25166348</v>
      </c>
      <c r="AE94" s="40">
        <v>-1.4768354253405847</v>
      </c>
      <c r="AF94" s="116">
        <f t="shared" si="113"/>
        <v>-1921652.0717262912</v>
      </c>
      <c r="AG94" s="117">
        <f t="shared" si="114"/>
        <v>240901.90213386982</v>
      </c>
      <c r="AH94" s="118">
        <f t="shared" si="115"/>
        <v>-1680750.1695924215</v>
      </c>
      <c r="AI94" s="32"/>
      <c r="AJ94" s="35">
        <v>23973.593764262187</v>
      </c>
      <c r="AK94" s="39">
        <v>0.57660710884051725</v>
      </c>
      <c r="AL94" s="36">
        <v>-120419.52622425347</v>
      </c>
      <c r="AM94" s="39">
        <v>-4.3915074659659918</v>
      </c>
      <c r="AN94" s="36">
        <v>-96445.93245999128</v>
      </c>
      <c r="AO94" s="40">
        <v>-1.3978076532651857</v>
      </c>
      <c r="AP94" s="38">
        <v>28208.197915141631</v>
      </c>
      <c r="AQ94" s="39">
        <v>0.17665343976516698</v>
      </c>
      <c r="AR94" s="36">
        <v>-53995.298853358923</v>
      </c>
      <c r="AS94" s="39">
        <v>-0.39726378296736947</v>
      </c>
      <c r="AT94" s="36">
        <v>-25787.100938217292</v>
      </c>
      <c r="AU94" s="40">
        <v>-8.7236766491826059E-2</v>
      </c>
      <c r="AV94" s="116">
        <f t="shared" si="116"/>
        <v>52181.791679403817</v>
      </c>
      <c r="AW94" s="126">
        <f t="shared" si="117"/>
        <v>-174414.82507761239</v>
      </c>
      <c r="AX94" s="118">
        <f t="shared" si="118"/>
        <v>-122233.03339820857</v>
      </c>
      <c r="AY94" s="32"/>
      <c r="AZ94" s="35">
        <v>55439.494938667973</v>
      </c>
      <c r="BA94" s="39">
        <v>0.32636303157517887</v>
      </c>
      <c r="BB94" s="36">
        <v>18072.505061332035</v>
      </c>
      <c r="BC94" s="39">
        <v>0.29604554882135758</v>
      </c>
      <c r="BD94" s="36">
        <v>73512</v>
      </c>
      <c r="BE94" s="40">
        <v>0.3183481510672666</v>
      </c>
      <c r="BF94" s="38">
        <v>294400.86508586357</v>
      </c>
      <c r="BG94" s="39">
        <v>0.29462029226593495</v>
      </c>
      <c r="BH94" s="36">
        <v>193660.13491413638</v>
      </c>
      <c r="BI94" s="39">
        <v>0.41730282732231477</v>
      </c>
      <c r="BJ94" s="36">
        <v>488060.99999999994</v>
      </c>
      <c r="BK94" s="40">
        <v>0.33352741109154382</v>
      </c>
      <c r="BL94" s="116">
        <f t="shared" si="119"/>
        <v>349840.36002453155</v>
      </c>
      <c r="BM94" s="117">
        <f t="shared" si="120"/>
        <v>211732.6399754684</v>
      </c>
      <c r="BN94" s="118">
        <f t="shared" si="121"/>
        <v>561573</v>
      </c>
      <c r="BO94" s="32"/>
      <c r="BP94" s="38">
        <v>-8393513.0046825148</v>
      </c>
      <c r="BQ94" s="39">
        <v>-57.68103167131116</v>
      </c>
      <c r="BR94" s="39">
        <v>-2799081.7522562919</v>
      </c>
      <c r="BS94" s="39">
        <v>-110.71003252210149</v>
      </c>
      <c r="BT94" s="36">
        <v>-11192594.756938808</v>
      </c>
      <c r="BU94" s="40">
        <v>-65.530797937568764</v>
      </c>
      <c r="BV94" s="38">
        <v>-2836132.616016008</v>
      </c>
      <c r="BW94" s="39">
        <v>-9.0703708124766393</v>
      </c>
      <c r="BX94" s="36">
        <v>-7406489.6470451802</v>
      </c>
      <c r="BY94" s="39">
        <v>-35.2397996281423</v>
      </c>
      <c r="BZ94" s="36">
        <v>-10242622.263061188</v>
      </c>
      <c r="CA94" s="40">
        <v>-19.589794996817833</v>
      </c>
      <c r="CB94" s="116">
        <f t="shared" si="122"/>
        <v>-11229645.620698523</v>
      </c>
      <c r="CC94" s="117">
        <f t="shared" si="123"/>
        <v>-10205571.399301473</v>
      </c>
      <c r="CD94" s="118">
        <f t="shared" si="124"/>
        <v>-21435217.019999996</v>
      </c>
      <c r="CE94" s="32"/>
      <c r="CF94" s="38">
        <f t="shared" si="125"/>
        <v>-7968697.2026922852</v>
      </c>
      <c r="CG94" s="39">
        <f t="shared" si="126"/>
        <v>-13.281457881214729</v>
      </c>
      <c r="CH94" s="36">
        <f t="shared" si="127"/>
        <v>749196.6444943985</v>
      </c>
      <c r="CI94" s="39">
        <f t="shared" si="128"/>
        <v>3.7607749812102136</v>
      </c>
      <c r="CJ94" s="36">
        <f t="shared" si="129"/>
        <v>-7219500.5581978867</v>
      </c>
      <c r="CK94" s="40">
        <f t="shared" si="130"/>
        <v>-9.0334091068542133</v>
      </c>
      <c r="CL94" s="38">
        <f t="shared" si="131"/>
        <v>-7061110.4361273386</v>
      </c>
      <c r="CM94" s="39">
        <f t="shared" si="132"/>
        <v>-2.6084227216279885</v>
      </c>
      <c r="CN94" s="36">
        <f t="shared" si="133"/>
        <v>-7282260.2596491976</v>
      </c>
      <c r="CO94" s="39">
        <f t="shared" si="134"/>
        <v>-4.8171132499568721</v>
      </c>
      <c r="CP94" s="36">
        <f t="shared" si="135"/>
        <v>-14343370.695776537</v>
      </c>
      <c r="CQ94" s="40">
        <f t="shared" si="136"/>
        <v>-3.3998778549718134</v>
      </c>
      <c r="CR94" s="152"/>
      <c r="CS94" s="161" t="s">
        <v>90</v>
      </c>
      <c r="CT94" s="38">
        <f t="shared" si="137"/>
        <v>-7219500.5581978867</v>
      </c>
      <c r="CU94" s="36">
        <f t="shared" si="138"/>
        <v>-14343370.695776537</v>
      </c>
      <c r="CV94" s="37">
        <f t="shared" si="139"/>
        <v>-21562871.253974423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v>1035812.0599999999</v>
      </c>
      <c r="E95" s="39">
        <v>9.1950399914779535</v>
      </c>
      <c r="F95" s="39">
        <v>0</v>
      </c>
      <c r="G95" s="39">
        <v>0</v>
      </c>
      <c r="H95" s="36">
        <v>1035812.0599999999</v>
      </c>
      <c r="I95" s="202">
        <v>7.3701771013440913</v>
      </c>
      <c r="J95" s="38">
        <v>0</v>
      </c>
      <c r="K95" s="39">
        <v>0</v>
      </c>
      <c r="L95" s="36">
        <v>0</v>
      </c>
      <c r="M95" s="39">
        <v>0</v>
      </c>
      <c r="N95" s="36">
        <v>0</v>
      </c>
      <c r="O95" s="40">
        <v>0</v>
      </c>
      <c r="P95" s="116">
        <f t="shared" si="110"/>
        <v>1035812.0599999999</v>
      </c>
      <c r="Q95" s="117">
        <f t="shared" si="111"/>
        <v>0</v>
      </c>
      <c r="R95" s="118">
        <f t="shared" si="112"/>
        <v>1035812.0599999999</v>
      </c>
      <c r="S95" s="32"/>
      <c r="T95" s="35">
        <v>1382462.9999999998</v>
      </c>
      <c r="U95" s="39">
        <v>10.603824382162086</v>
      </c>
      <c r="V95" s="36">
        <v>1459.5999999999767</v>
      </c>
      <c r="W95" s="39">
        <v>2.5353042330339522E-2</v>
      </c>
      <c r="X95" s="36">
        <v>1383922.5999999996</v>
      </c>
      <c r="Y95" s="40">
        <v>7.3634446247572409</v>
      </c>
      <c r="Z95" s="38">
        <v>46345.509999997914</v>
      </c>
      <c r="AA95" s="39">
        <v>5.2321693874323096E-2</v>
      </c>
      <c r="AB95" s="36">
        <v>2440.5</v>
      </c>
      <c r="AC95" s="39">
        <v>5.7813532701778822E-3</v>
      </c>
      <c r="AD95" s="36">
        <v>48786.009999997914</v>
      </c>
      <c r="AE95" s="40">
        <v>3.7300653789661783E-2</v>
      </c>
      <c r="AF95" s="116">
        <f t="shared" si="113"/>
        <v>1428808.5099999977</v>
      </c>
      <c r="AG95" s="117">
        <f t="shared" si="114"/>
        <v>3900.0999999999767</v>
      </c>
      <c r="AH95" s="118">
        <f t="shared" si="115"/>
        <v>1432708.6099999975</v>
      </c>
      <c r="AI95" s="32"/>
      <c r="AJ95" s="35">
        <v>327891.73268602975</v>
      </c>
      <c r="AK95" s="39">
        <v>7.8863730592883021</v>
      </c>
      <c r="AL95" s="36">
        <v>164441.19813463165</v>
      </c>
      <c r="AM95" s="39">
        <v>5.9969074116418675</v>
      </c>
      <c r="AN95" s="36">
        <v>492332.93082066136</v>
      </c>
      <c r="AO95" s="40">
        <v>7.1354666920876166</v>
      </c>
      <c r="AP95" s="38">
        <v>19162.49382390458</v>
      </c>
      <c r="AQ95" s="39">
        <v>0.12000484606123822</v>
      </c>
      <c r="AR95" s="36">
        <v>57823.563087270304</v>
      </c>
      <c r="AS95" s="39">
        <v>0.42542976711892688</v>
      </c>
      <c r="AT95" s="36">
        <v>76986.056911174877</v>
      </c>
      <c r="AU95" s="40">
        <v>0.26044085707723935</v>
      </c>
      <c r="AV95" s="116">
        <f t="shared" si="116"/>
        <v>347054.22650993435</v>
      </c>
      <c r="AW95" s="117">
        <f t="shared" si="117"/>
        <v>222264.76122190195</v>
      </c>
      <c r="AX95" s="118">
        <f t="shared" si="118"/>
        <v>569318.98773183627</v>
      </c>
      <c r="AY95" s="32"/>
      <c r="AZ95" s="35">
        <v>3409831.7247061911</v>
      </c>
      <c r="BA95" s="39">
        <v>20.073108892269993</v>
      </c>
      <c r="BB95" s="36">
        <v>1111557.7652938101</v>
      </c>
      <c r="BC95" s="39">
        <v>18.208418122240833</v>
      </c>
      <c r="BD95" s="36">
        <v>4521389.49</v>
      </c>
      <c r="BE95" s="40">
        <v>19.580149967304269</v>
      </c>
      <c r="BF95" s="38">
        <v>4813045.7682957873</v>
      </c>
      <c r="BG95" s="39">
        <v>4.8166330983132575</v>
      </c>
      <c r="BH95" s="36">
        <v>3166074.571704213</v>
      </c>
      <c r="BI95" s="39">
        <v>6.8223223683658194</v>
      </c>
      <c r="BJ95" s="36">
        <v>7979120.3399999999</v>
      </c>
      <c r="BK95" s="40">
        <v>5.4527105214062983</v>
      </c>
      <c r="BL95" s="116">
        <f t="shared" si="119"/>
        <v>8222877.4930019788</v>
      </c>
      <c r="BM95" s="117">
        <f t="shared" si="120"/>
        <v>4277632.3369980231</v>
      </c>
      <c r="BN95" s="118">
        <f t="shared" si="121"/>
        <v>12500509.830000002</v>
      </c>
      <c r="BO95" s="32"/>
      <c r="BP95" s="38">
        <v>938649.82999999891</v>
      </c>
      <c r="BQ95" s="39">
        <v>6.4504922482750962</v>
      </c>
      <c r="BR95" s="39">
        <v>927.56999999999925</v>
      </c>
      <c r="BS95" s="39">
        <v>3.6687497527983198E-2</v>
      </c>
      <c r="BT95" s="36">
        <v>939577.39999999886</v>
      </c>
      <c r="BU95" s="40">
        <v>5.5010708493609384</v>
      </c>
      <c r="BV95" s="38">
        <v>41693.180000000066</v>
      </c>
      <c r="BW95" s="39">
        <v>0.13334094492469983</v>
      </c>
      <c r="BX95" s="36">
        <v>15509.369999999923</v>
      </c>
      <c r="BY95" s="39">
        <v>7.3793000085642962E-2</v>
      </c>
      <c r="BZ95" s="36">
        <v>57202.549999999988</v>
      </c>
      <c r="CA95" s="40">
        <v>0.10940423253100762</v>
      </c>
      <c r="CB95" s="116">
        <f t="shared" si="122"/>
        <v>980343.00999999896</v>
      </c>
      <c r="CC95" s="117">
        <f t="shared" si="123"/>
        <v>16436.939999999922</v>
      </c>
      <c r="CD95" s="118">
        <f t="shared" si="124"/>
        <v>996779.94999999891</v>
      </c>
      <c r="CE95" s="32"/>
      <c r="CF95" s="38">
        <f t="shared" si="125"/>
        <v>7094648.3473922191</v>
      </c>
      <c r="CG95" s="39">
        <f t="shared" si="126"/>
        <v>11.824677335723592</v>
      </c>
      <c r="CH95" s="36">
        <f t="shared" si="127"/>
        <v>1278386.1334284418</v>
      </c>
      <c r="CI95" s="39">
        <f t="shared" si="128"/>
        <v>6.4171704748734912</v>
      </c>
      <c r="CJ95" s="36">
        <f t="shared" si="129"/>
        <v>8373034.4808206614</v>
      </c>
      <c r="CK95" s="40">
        <f t="shared" si="130"/>
        <v>10.476769870896723</v>
      </c>
      <c r="CL95" s="38">
        <f t="shared" si="131"/>
        <v>4920246.9521196894</v>
      </c>
      <c r="CM95" s="39">
        <f t="shared" si="132"/>
        <v>1.8175730378420054</v>
      </c>
      <c r="CN95" s="36">
        <f t="shared" si="133"/>
        <v>3241848.0047914833</v>
      </c>
      <c r="CO95" s="39">
        <f t="shared" si="134"/>
        <v>2.1444370870342357</v>
      </c>
      <c r="CP95" s="36">
        <f t="shared" si="135"/>
        <v>8162094.9569111727</v>
      </c>
      <c r="CQ95" s="40">
        <f t="shared" si="136"/>
        <v>1.9347004607745759</v>
      </c>
      <c r="CR95" s="152"/>
      <c r="CS95" s="161" t="s">
        <v>91</v>
      </c>
      <c r="CT95" s="38">
        <f t="shared" si="137"/>
        <v>8373034.4808206614</v>
      </c>
      <c r="CU95" s="36">
        <f t="shared" si="138"/>
        <v>8162094.9569111727</v>
      </c>
      <c r="CV95" s="37">
        <f t="shared" si="139"/>
        <v>16535129.437731834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v>15766403.735730255</v>
      </c>
      <c r="E96" s="46">
        <v>139.96044115553849</v>
      </c>
      <c r="F96" s="43">
        <v>5493397.0050793486</v>
      </c>
      <c r="G96" s="46">
        <v>196.95242381612465</v>
      </c>
      <c r="H96" s="43">
        <v>21259800.740809605</v>
      </c>
      <c r="I96" s="201">
        <v>151.27116457695337</v>
      </c>
      <c r="J96" s="45">
        <v>8146950.5888450453</v>
      </c>
      <c r="K96" s="46">
        <v>23.300635183815142</v>
      </c>
      <c r="L96" s="43">
        <v>10806944.031098375</v>
      </c>
      <c r="M96" s="46">
        <v>38.672607081480123</v>
      </c>
      <c r="N96" s="43">
        <v>18953894.619943421</v>
      </c>
      <c r="O96" s="47">
        <v>30.128970993023948</v>
      </c>
      <c r="P96" s="122">
        <f t="shared" si="110"/>
        <v>23913354.324575301</v>
      </c>
      <c r="Q96" s="128">
        <f t="shared" si="111"/>
        <v>16300341.036177725</v>
      </c>
      <c r="R96" s="129">
        <f t="shared" si="112"/>
        <v>40213695.36075303</v>
      </c>
      <c r="S96" s="32"/>
      <c r="T96" s="42">
        <v>11492315.67859726</v>
      </c>
      <c r="U96" s="46">
        <v>88.148830891107579</v>
      </c>
      <c r="V96" s="43">
        <v>4209715.5164872743</v>
      </c>
      <c r="W96" s="46">
        <v>73.122153801172018</v>
      </c>
      <c r="X96" s="43">
        <v>15702031.195084535</v>
      </c>
      <c r="Y96" s="47">
        <v>83.545884142086962</v>
      </c>
      <c r="Z96" s="45">
        <v>21576306.323207408</v>
      </c>
      <c r="AA96" s="46">
        <v>24.358538602370125</v>
      </c>
      <c r="AB96" s="43">
        <v>12289070.157484945</v>
      </c>
      <c r="AC96" s="46">
        <v>29.111844270608895</v>
      </c>
      <c r="AD96" s="43">
        <v>33865376.480692357</v>
      </c>
      <c r="AE96" s="47">
        <v>25.892682831879764</v>
      </c>
      <c r="AF96" s="122">
        <f t="shared" si="113"/>
        <v>33068622.001804668</v>
      </c>
      <c r="AG96" s="128">
        <f t="shared" si="114"/>
        <v>16498785.673972219</v>
      </c>
      <c r="AH96" s="129">
        <f t="shared" si="115"/>
        <v>49567407.675776884</v>
      </c>
      <c r="AI96" s="32"/>
      <c r="AJ96" s="42">
        <v>7320137.6124991439</v>
      </c>
      <c r="AK96" s="46">
        <v>176.06218852969536</v>
      </c>
      <c r="AL96" s="43">
        <v>3756497.0363741824</v>
      </c>
      <c r="AM96" s="46">
        <v>136.99343701448461</v>
      </c>
      <c r="AN96" s="43">
        <v>11076634.648873325</v>
      </c>
      <c r="AO96" s="47">
        <v>160.53559014570459</v>
      </c>
      <c r="AP96" s="45">
        <v>4917694.4412171943</v>
      </c>
      <c r="AQ96" s="46">
        <v>30.796991759928822</v>
      </c>
      <c r="AR96" s="43">
        <v>3990415.1371074999</v>
      </c>
      <c r="AS96" s="46">
        <v>29.358989516528347</v>
      </c>
      <c r="AT96" s="43">
        <v>8908109.5783246942</v>
      </c>
      <c r="AU96" s="47">
        <v>30.135790643150667</v>
      </c>
      <c r="AV96" s="122">
        <f t="shared" si="116"/>
        <v>12237832.053716339</v>
      </c>
      <c r="AW96" s="128">
        <f t="shared" si="117"/>
        <v>7746912.1734816823</v>
      </c>
      <c r="AX96" s="129">
        <f t="shared" si="118"/>
        <v>19984744.22719802</v>
      </c>
      <c r="AY96" s="32"/>
      <c r="AZ96" s="42">
        <v>18421986.890308883</v>
      </c>
      <c r="BA96" s="46">
        <v>108.44715479119522</v>
      </c>
      <c r="BB96" s="43">
        <v>6005311.7670573601</v>
      </c>
      <c r="BC96" s="46">
        <v>98.372960023441081</v>
      </c>
      <c r="BD96" s="43">
        <v>24427298.657366246</v>
      </c>
      <c r="BE96" s="47">
        <v>105.78389056399593</v>
      </c>
      <c r="BF96" s="45">
        <v>33601185.119760573</v>
      </c>
      <c r="BG96" s="46">
        <v>33.626229248947269</v>
      </c>
      <c r="BH96" s="43">
        <v>22103230.035244096</v>
      </c>
      <c r="BI96" s="46">
        <v>47.628493033697531</v>
      </c>
      <c r="BJ96" s="43">
        <v>55704415.15500468</v>
      </c>
      <c r="BK96" s="47">
        <v>38.066859210257064</v>
      </c>
      <c r="BL96" s="122">
        <f t="shared" si="119"/>
        <v>52023172.01006946</v>
      </c>
      <c r="BM96" s="128">
        <f t="shared" si="120"/>
        <v>28108541.802301455</v>
      </c>
      <c r="BN96" s="129">
        <f t="shared" si="121"/>
        <v>80131713.812370911</v>
      </c>
      <c r="BO96" s="32"/>
      <c r="BP96" s="45">
        <v>1103708.4701279018</v>
      </c>
      <c r="BQ96" s="46">
        <v>7.5847911578651264</v>
      </c>
      <c r="BR96" s="43">
        <v>-1040467.591349325</v>
      </c>
      <c r="BS96" s="46">
        <v>-41.152853354005657</v>
      </c>
      <c r="BT96" s="43">
        <v>63240.8787785772</v>
      </c>
      <c r="BU96" s="47">
        <v>0.37026492414227952</v>
      </c>
      <c r="BV96" s="45">
        <v>5189313.3787143417</v>
      </c>
      <c r="BW96" s="46">
        <v>16.596190298465022</v>
      </c>
      <c r="BX96" s="43">
        <v>1103518.1638070836</v>
      </c>
      <c r="BY96" s="46">
        <v>5.2504979864639951</v>
      </c>
      <c r="BZ96" s="43">
        <v>6292831.5425214274</v>
      </c>
      <c r="CA96" s="47">
        <v>12.035519489191893</v>
      </c>
      <c r="CB96" s="122">
        <f t="shared" si="122"/>
        <v>6293021.8488422437</v>
      </c>
      <c r="CC96" s="128">
        <f t="shared" si="123"/>
        <v>63050.572457758593</v>
      </c>
      <c r="CD96" s="129">
        <f t="shared" si="124"/>
        <v>6356072.4213000024</v>
      </c>
      <c r="CE96" s="32"/>
      <c r="CF96" s="45">
        <f>SUM(CF76:CF95)</f>
        <v>54104552.387263425</v>
      </c>
      <c r="CG96" s="46">
        <f t="shared" si="126"/>
        <v>90.176262874015947</v>
      </c>
      <c r="CH96" s="46">
        <f>SUM(CH76:CH95)</f>
        <v>18424453.733648844</v>
      </c>
      <c r="CI96" s="46">
        <f t="shared" si="128"/>
        <v>92.486031742350846</v>
      </c>
      <c r="CJ96" s="43">
        <f t="shared" si="129"/>
        <v>72529006.120912269</v>
      </c>
      <c r="CK96" s="47">
        <f t="shared" si="130"/>
        <v>90.752009660801136</v>
      </c>
      <c r="CL96" s="45">
        <f>SUM(CL76:CL95)</f>
        <v>73431449.851744562</v>
      </c>
      <c r="CM96" s="46">
        <f t="shared" si="132"/>
        <v>27.126082222901307</v>
      </c>
      <c r="CN96" s="43">
        <f>SUM(CN76:CN95)</f>
        <v>50293177.524742</v>
      </c>
      <c r="CO96" s="46">
        <f t="shared" si="134"/>
        <v>33.268233103294556</v>
      </c>
      <c r="CP96" s="43">
        <f>SUM(CP76:CP95)</f>
        <v>123724627.37648657</v>
      </c>
      <c r="CQ96" s="47">
        <f t="shared" si="136"/>
        <v>29.327041018037534</v>
      </c>
      <c r="CR96" s="153"/>
      <c r="CS96" s="161" t="s">
        <v>175</v>
      </c>
      <c r="CT96" s="45">
        <f t="shared" ref="CT96:CU96" si="140">SUM(CT76:CT95)</f>
        <v>72529006.120912284</v>
      </c>
      <c r="CU96" s="43">
        <f t="shared" si="140"/>
        <v>123724627.37648657</v>
      </c>
      <c r="CV96" s="44">
        <f>SUM(CV76:CV95)</f>
        <v>196253633.49739882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>
        <v>23972214.415322576</v>
      </c>
      <c r="E97" s="46">
        <v>212.8045026171788</v>
      </c>
      <c r="F97" s="43">
        <v>6054013.3483158331</v>
      </c>
      <c r="G97" s="46">
        <v>217.05196286805653</v>
      </c>
      <c r="H97" s="43">
        <v>30026227.763638407</v>
      </c>
      <c r="I97" s="201">
        <v>213.64746062457507</v>
      </c>
      <c r="J97" s="45">
        <v>12425654.9748342</v>
      </c>
      <c r="K97" s="46">
        <v>35.537916958155272</v>
      </c>
      <c r="L97" s="43">
        <v>16423699.920543591</v>
      </c>
      <c r="M97" s="46">
        <v>58.772146133412029</v>
      </c>
      <c r="N97" s="43">
        <v>28849354.895377792</v>
      </c>
      <c r="O97" s="47">
        <v>45.858721610476358</v>
      </c>
      <c r="P97" s="122">
        <f t="shared" si="110"/>
        <v>36397869.390156776</v>
      </c>
      <c r="Q97" s="128">
        <f t="shared" si="111"/>
        <v>22477713.268859424</v>
      </c>
      <c r="R97" s="129">
        <f t="shared" si="112"/>
        <v>58875582.659016199</v>
      </c>
      <c r="S97" s="32"/>
      <c r="T97" s="42">
        <v>20002451.818034202</v>
      </c>
      <c r="U97" s="46">
        <v>153.42362601465172</v>
      </c>
      <c r="V97" s="43">
        <v>6477605.0298869135</v>
      </c>
      <c r="W97" s="46">
        <v>112.51506886951614</v>
      </c>
      <c r="X97" s="43">
        <v>26480056.847921114</v>
      </c>
      <c r="Y97" s="47">
        <v>140.89258478768318</v>
      </c>
      <c r="Z97" s="45">
        <v>27121263.584299315</v>
      </c>
      <c r="AA97" s="46">
        <v>30.618509770258207</v>
      </c>
      <c r="AB97" s="43">
        <v>15015198.466765594</v>
      </c>
      <c r="AC97" s="46">
        <v>35.569828624546275</v>
      </c>
      <c r="AD97" s="43">
        <v>42136462.051064909</v>
      </c>
      <c r="AE97" s="47">
        <v>32.216563373148603</v>
      </c>
      <c r="AF97" s="122">
        <f t="shared" si="113"/>
        <v>47123715.402333513</v>
      </c>
      <c r="AG97" s="128">
        <f t="shared" si="114"/>
        <v>21492803.496652506</v>
      </c>
      <c r="AH97" s="129">
        <f t="shared" si="115"/>
        <v>68616518.898986012</v>
      </c>
      <c r="AI97" s="32"/>
      <c r="AJ97" s="42">
        <v>11887990.87836634</v>
      </c>
      <c r="AK97" s="46">
        <v>285.92709619179692</v>
      </c>
      <c r="AL97" s="43">
        <v>6045944.1026647929</v>
      </c>
      <c r="AM97" s="46">
        <v>220.48590870737002</v>
      </c>
      <c r="AN97" s="43">
        <v>17933934.981031135</v>
      </c>
      <c r="AO97" s="47">
        <v>259.91963507683028</v>
      </c>
      <c r="AP97" s="45">
        <v>5465107.987685388</v>
      </c>
      <c r="AQ97" s="46">
        <v>34.225161338452217</v>
      </c>
      <c r="AR97" s="43">
        <v>5604272.4698519045</v>
      </c>
      <c r="AS97" s="46">
        <v>41.232746728556222</v>
      </c>
      <c r="AT97" s="43">
        <v>11069380.457537293</v>
      </c>
      <c r="AU97" s="47">
        <v>37.447286552178099</v>
      </c>
      <c r="AV97" s="122">
        <f t="shared" si="116"/>
        <v>17353098.866051726</v>
      </c>
      <c r="AW97" s="128">
        <f t="shared" si="117"/>
        <v>11650216.572516698</v>
      </c>
      <c r="AX97" s="129">
        <f t="shared" si="118"/>
        <v>29003315.438568424</v>
      </c>
      <c r="AY97" s="32"/>
      <c r="AZ97" s="42">
        <v>30647754.269079708</v>
      </c>
      <c r="BA97" s="46">
        <v>180.41820195680711</v>
      </c>
      <c r="BB97" s="43">
        <v>9990742.06500539</v>
      </c>
      <c r="BC97" s="46">
        <v>163.65825920256489</v>
      </c>
      <c r="BD97" s="43">
        <v>40638496.334085099</v>
      </c>
      <c r="BE97" s="47">
        <v>175.98746014405651</v>
      </c>
      <c r="BF97" s="45">
        <v>43589714.834770985</v>
      </c>
      <c r="BG97" s="46">
        <v>43.62220376174313</v>
      </c>
      <c r="BH97" s="43">
        <v>28673795.00840953</v>
      </c>
      <c r="BI97" s="46">
        <v>61.786881086161692</v>
      </c>
      <c r="BJ97" s="43">
        <v>72263509.843180537</v>
      </c>
      <c r="BK97" s="47">
        <v>49.382887291515409</v>
      </c>
      <c r="BL97" s="122">
        <f t="shared" si="119"/>
        <v>74237469.103850693</v>
      </c>
      <c r="BM97" s="128">
        <f t="shared" si="120"/>
        <v>38664537.073414922</v>
      </c>
      <c r="BN97" s="129">
        <f t="shared" si="121"/>
        <v>112902006.17726561</v>
      </c>
      <c r="BO97" s="32"/>
      <c r="BP97" s="45">
        <v>6027980.1701279031</v>
      </c>
      <c r="BQ97" s="46">
        <v>41.424861665575627</v>
      </c>
      <c r="BR97" s="43">
        <v>-38629.021349324961</v>
      </c>
      <c r="BS97" s="46">
        <v>-1.5278654174474928</v>
      </c>
      <c r="BT97" s="43">
        <v>5989351.1487785783</v>
      </c>
      <c r="BU97" s="47">
        <v>35.066664024839596</v>
      </c>
      <c r="BV97" s="45">
        <v>6664283.4687143415</v>
      </c>
      <c r="BW97" s="46">
        <v>21.313362400383589</v>
      </c>
      <c r="BX97" s="43">
        <v>2891142.1538070841</v>
      </c>
      <c r="BY97" s="46">
        <v>13.755945805889805</v>
      </c>
      <c r="BZ97" s="43">
        <v>9555425.6225214284</v>
      </c>
      <c r="CA97" s="47">
        <v>18.275479095583723</v>
      </c>
      <c r="CB97" s="122">
        <f t="shared" si="122"/>
        <v>12692263.638842244</v>
      </c>
      <c r="CC97" s="128">
        <f t="shared" si="123"/>
        <v>2852513.1324577592</v>
      </c>
      <c r="CD97" s="129">
        <f t="shared" si="124"/>
        <v>15544776.771300003</v>
      </c>
      <c r="CE97" s="32"/>
      <c r="CF97" s="45">
        <f>+CF74+CF96</f>
        <v>92538391.550930709</v>
      </c>
      <c r="CG97" s="46">
        <f t="shared" si="126"/>
        <v>154.2340885237553</v>
      </c>
      <c r="CH97" s="46">
        <f>+CH74+CH96</f>
        <v>28529675.524523608</v>
      </c>
      <c r="CI97" s="46">
        <f t="shared" si="128"/>
        <v>143.21165307284818</v>
      </c>
      <c r="CJ97" s="43">
        <f t="shared" si="129"/>
        <v>121068067.07545432</v>
      </c>
      <c r="CK97" s="47">
        <f t="shared" si="130"/>
        <v>151.48657041473263</v>
      </c>
      <c r="CL97" s="45">
        <f>+CL74+CL96</f>
        <v>95266024.850304246</v>
      </c>
      <c r="CM97" s="46">
        <f t="shared" si="132"/>
        <v>35.191924282520723</v>
      </c>
      <c r="CN97" s="43">
        <f>+CN74+CN96</f>
        <v>68608108.019377708</v>
      </c>
      <c r="CO97" s="46">
        <f t="shared" si="134"/>
        <v>45.383303316673448</v>
      </c>
      <c r="CP97" s="43">
        <f>+CP74+CP96</f>
        <v>163874132.86968195</v>
      </c>
      <c r="CQ97" s="47">
        <f t="shared" si="136"/>
        <v>38.843870605003318</v>
      </c>
      <c r="CR97" s="153"/>
      <c r="CS97" s="160" t="s">
        <v>176</v>
      </c>
      <c r="CT97" s="45">
        <f>+CT74+CT96</f>
        <v>121068067.07545434</v>
      </c>
      <c r="CU97" s="43">
        <f t="shared" ref="CU97:CV97" si="141">+CU74+CU96</f>
        <v>163874132.86968195</v>
      </c>
      <c r="CV97" s="44">
        <f t="shared" si="141"/>
        <v>284942199.94513625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202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>
        <v>1619826.4815178353</v>
      </c>
      <c r="E99" s="39">
        <v>14.379412879988596</v>
      </c>
      <c r="F99" s="39">
        <v>-877394.38169284631</v>
      </c>
      <c r="G99" s="39">
        <v>-31.456847185316445</v>
      </c>
      <c r="H99" s="36">
        <v>742432.09982498898</v>
      </c>
      <c r="I99" s="202">
        <v>5.2826726707863827</v>
      </c>
      <c r="J99" s="38">
        <v>217862.59378350445</v>
      </c>
      <c r="K99" s="39">
        <v>0.62309655159806221</v>
      </c>
      <c r="L99" s="36">
        <v>386066.49639150681</v>
      </c>
      <c r="M99" s="39">
        <v>1.381537452151953</v>
      </c>
      <c r="N99" s="36">
        <v>603929.0901750112</v>
      </c>
      <c r="O99" s="40">
        <v>0.96000122426451329</v>
      </c>
      <c r="P99" s="116">
        <f t="shared" ref="P99:P102" si="142">+D99+J99</f>
        <v>1837689.0753013398</v>
      </c>
      <c r="Q99" s="117">
        <f t="shared" ref="Q99:Q102" si="143">+F99+L99</f>
        <v>-491327.8853013395</v>
      </c>
      <c r="R99" s="118">
        <f t="shared" ref="R99:R102" si="144">+P99+Q99</f>
        <v>1346361.1900000004</v>
      </c>
      <c r="S99" s="32"/>
      <c r="T99" s="35">
        <v>75695.89000000013</v>
      </c>
      <c r="U99" s="39">
        <v>0.58060571893168988</v>
      </c>
      <c r="V99" s="36">
        <v>69083.579999999958</v>
      </c>
      <c r="W99" s="39">
        <v>1.1999718608327101</v>
      </c>
      <c r="X99" s="36">
        <v>144779.47000000009</v>
      </c>
      <c r="Y99" s="40">
        <v>0.77032892601559011</v>
      </c>
      <c r="Z99" s="38">
        <v>12492626.127000004</v>
      </c>
      <c r="AA99" s="39">
        <v>14.103531494276236</v>
      </c>
      <c r="AB99" s="36">
        <v>293982.45999999996</v>
      </c>
      <c r="AC99" s="39">
        <v>0.69642141220894827</v>
      </c>
      <c r="AD99" s="36">
        <v>12786608.587000005</v>
      </c>
      <c r="AE99" s="40">
        <v>9.7763448998519049</v>
      </c>
      <c r="AF99" s="116">
        <f t="shared" ref="AF99:AF103" si="145">+T99+Z99</f>
        <v>12568322.017000005</v>
      </c>
      <c r="AG99" s="117">
        <f t="shared" ref="AG99:AG103" si="146">+V99+AB99</f>
        <v>363066.03999999992</v>
      </c>
      <c r="AH99" s="118">
        <f t="shared" ref="AH99:AH103" si="147">+AF99+AG99</f>
        <v>12931388.057000004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48">+AJ99+AP99</f>
        <v>0</v>
      </c>
      <c r="AW99" s="117">
        <f t="shared" ref="AW99:AW103" si="149">+AL99+AR99</f>
        <v>0</v>
      </c>
      <c r="AX99" s="118">
        <f t="shared" ref="AX99:AX102" si="150">+AV99+AW99</f>
        <v>0</v>
      </c>
      <c r="AY99" s="32"/>
      <c r="AZ99" s="35">
        <v>182655.71284092535</v>
      </c>
      <c r="BA99" s="39">
        <v>1.0752636228601617</v>
      </c>
      <c r="BB99" s="36">
        <v>65640.93715907463</v>
      </c>
      <c r="BC99" s="39">
        <v>1.0752636228601617</v>
      </c>
      <c r="BD99" s="36">
        <v>248296.64999999997</v>
      </c>
      <c r="BE99" s="40">
        <v>1.0752636228601617</v>
      </c>
      <c r="BF99" s="38">
        <v>1818157.2302936453</v>
      </c>
      <c r="BG99" s="39">
        <v>1.8195123659650483</v>
      </c>
      <c r="BH99" s="36">
        <v>844391.61970635492</v>
      </c>
      <c r="BI99" s="39">
        <v>1.8195123659650483</v>
      </c>
      <c r="BJ99" s="36">
        <v>2662548.85</v>
      </c>
      <c r="BK99" s="40">
        <v>1.8195123659650483</v>
      </c>
      <c r="BL99" s="116">
        <f t="shared" ref="BL99:BL103" si="151">+AZ99+BF99</f>
        <v>2000812.9431345707</v>
      </c>
      <c r="BM99" s="117">
        <f t="shared" ref="BM99:BM103" si="152">+BB99+BH99</f>
        <v>910032.55686542951</v>
      </c>
      <c r="BN99" s="118">
        <f t="shared" ref="BN99:BN102" si="153">+BL99+BM99</f>
        <v>2910845.5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54">+BP99+BV99</f>
        <v>0</v>
      </c>
      <c r="CC99" s="117">
        <f t="shared" ref="CC99:CC103" si="155">+BR99+BX99</f>
        <v>0</v>
      </c>
      <c r="CD99" s="118">
        <f t="shared" ref="CD99:CD102" si="156">+CB99+CC99</f>
        <v>0</v>
      </c>
      <c r="CE99" s="32"/>
      <c r="CF99" s="38">
        <f t="shared" ref="CF99:CF101" si="157">+D99+T99+AJ99+AZ99+BP99</f>
        <v>1878178.0843587609</v>
      </c>
      <c r="CG99" s="39">
        <f>+CF99/$CF$112</f>
        <v>3.1303665437812858</v>
      </c>
      <c r="CH99" s="36">
        <f t="shared" ref="CH99:CH101" si="158">+F99+V99+AL99+BB99+BR99</f>
        <v>-742669.86453377176</v>
      </c>
      <c r="CI99" s="39">
        <f>+CH99/$CH$112</f>
        <v>-3.7280122199723356</v>
      </c>
      <c r="CJ99" s="36">
        <f t="shared" ref="CJ99:CJ101" si="159">+CF99+CH99</f>
        <v>1135508.2198249891</v>
      </c>
      <c r="CK99" s="40">
        <f>+CJ99/$CJ$112</f>
        <v>1.4208060808620984</v>
      </c>
      <c r="CL99" s="38">
        <f t="shared" ref="CL99:CL101" si="160">+J99+Z99+AP99+BF99+BV99</f>
        <v>14528645.951077154</v>
      </c>
      <c r="CM99" s="39">
        <f>+CL99/$CL$112</f>
        <v>5.3669816604741598</v>
      </c>
      <c r="CN99" s="36">
        <f t="shared" ref="CN99:CN101" si="161">+L99+AB99+AR99+BH99+BX99</f>
        <v>1524440.5760978619</v>
      </c>
      <c r="CO99" s="39">
        <f>+CN99/$CN$112</f>
        <v>1.0083961072611605</v>
      </c>
      <c r="CP99" s="36">
        <f t="shared" ref="CP99:CP101" si="162">+CL99+CN99</f>
        <v>16053086.527175017</v>
      </c>
      <c r="CQ99" s="40">
        <f>+CP99/$CP$112</f>
        <v>3.8051399873364202</v>
      </c>
      <c r="CR99" s="152"/>
      <c r="CS99" s="163" t="s">
        <v>54</v>
      </c>
      <c r="CT99" s="38">
        <f t="shared" ref="CT99:CT101" si="163">+CJ99</f>
        <v>1135508.2198249891</v>
      </c>
      <c r="CU99" s="36">
        <f t="shared" ref="CU99:CU101" si="164">+CP99</f>
        <v>16053086.527175017</v>
      </c>
      <c r="CV99" s="37">
        <f t="shared" ref="CV99:CV101" si="165">+CT99+CU99</f>
        <v>17188594.747000005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202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42"/>
        <v>0</v>
      </c>
      <c r="Q100" s="117">
        <f t="shared" si="143"/>
        <v>0</v>
      </c>
      <c r="R100" s="118">
        <f t="shared" si="144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45"/>
        <v>0</v>
      </c>
      <c r="AG100" s="117">
        <f t="shared" si="146"/>
        <v>0</v>
      </c>
      <c r="AH100" s="118">
        <f t="shared" si="147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48"/>
        <v>0</v>
      </c>
      <c r="AW100" s="117">
        <f t="shared" si="149"/>
        <v>0</v>
      </c>
      <c r="AX100" s="118">
        <f t="shared" si="150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51"/>
        <v>0</v>
      </c>
      <c r="BM100" s="117">
        <f t="shared" si="152"/>
        <v>0</v>
      </c>
      <c r="BN100" s="118">
        <f t="shared" si="153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54"/>
        <v>0</v>
      </c>
      <c r="CC100" s="117">
        <f t="shared" si="155"/>
        <v>0</v>
      </c>
      <c r="CD100" s="118">
        <f t="shared" si="156"/>
        <v>0</v>
      </c>
      <c r="CE100" s="32"/>
      <c r="CF100" s="38">
        <f t="shared" si="157"/>
        <v>0</v>
      </c>
      <c r="CG100" s="39">
        <f>+CF100/$CF$112</f>
        <v>0</v>
      </c>
      <c r="CH100" s="36">
        <f t="shared" si="158"/>
        <v>0</v>
      </c>
      <c r="CI100" s="39">
        <f>+CH100/$CH$112</f>
        <v>0</v>
      </c>
      <c r="CJ100" s="36">
        <f t="shared" si="159"/>
        <v>0</v>
      </c>
      <c r="CK100" s="40">
        <f>+CJ100/$CJ$112</f>
        <v>0</v>
      </c>
      <c r="CL100" s="38">
        <f t="shared" si="160"/>
        <v>0</v>
      </c>
      <c r="CM100" s="39">
        <f>+CL100/$CL$112</f>
        <v>0</v>
      </c>
      <c r="CN100" s="36">
        <f t="shared" si="161"/>
        <v>0</v>
      </c>
      <c r="CO100" s="39">
        <f>+CN100/$CN$112</f>
        <v>0</v>
      </c>
      <c r="CP100" s="36">
        <f t="shared" si="162"/>
        <v>0</v>
      </c>
      <c r="CQ100" s="40">
        <f>+CP100/$CP$112</f>
        <v>0</v>
      </c>
      <c r="CR100" s="152"/>
      <c r="CS100" s="164" t="s">
        <v>13</v>
      </c>
      <c r="CT100" s="38">
        <f t="shared" si="163"/>
        <v>0</v>
      </c>
      <c r="CU100" s="36">
        <f t="shared" si="164"/>
        <v>0</v>
      </c>
      <c r="CV100" s="37">
        <f t="shared" si="165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202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42"/>
        <v>0</v>
      </c>
      <c r="Q101" s="117">
        <f t="shared" si="143"/>
        <v>0</v>
      </c>
      <c r="R101" s="118">
        <f t="shared" si="144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45"/>
        <v>0</v>
      </c>
      <c r="AG101" s="117">
        <f t="shared" si="146"/>
        <v>0</v>
      </c>
      <c r="AH101" s="118">
        <f t="shared" si="147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48"/>
        <v>0</v>
      </c>
      <c r="AW101" s="117">
        <f t="shared" si="149"/>
        <v>0</v>
      </c>
      <c r="AX101" s="118">
        <f t="shared" si="150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51"/>
        <v>0</v>
      </c>
      <c r="BM101" s="117">
        <f t="shared" si="152"/>
        <v>0</v>
      </c>
      <c r="BN101" s="118">
        <f t="shared" si="153"/>
        <v>0</v>
      </c>
      <c r="BO101" s="32"/>
      <c r="BP101" s="38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54"/>
        <v>0</v>
      </c>
      <c r="CC101" s="117">
        <f t="shared" si="155"/>
        <v>0</v>
      </c>
      <c r="CD101" s="118">
        <f t="shared" si="156"/>
        <v>0</v>
      </c>
      <c r="CE101" s="32"/>
      <c r="CF101" s="38">
        <f t="shared" si="157"/>
        <v>0</v>
      </c>
      <c r="CG101" s="39">
        <f>+CF101/$CF$112</f>
        <v>0</v>
      </c>
      <c r="CH101" s="36">
        <f t="shared" si="158"/>
        <v>0</v>
      </c>
      <c r="CI101" s="39">
        <f>+CH101/$CH$112</f>
        <v>0</v>
      </c>
      <c r="CJ101" s="36">
        <f t="shared" si="159"/>
        <v>0</v>
      </c>
      <c r="CK101" s="40">
        <f>+CJ101/$CJ$112</f>
        <v>0</v>
      </c>
      <c r="CL101" s="38">
        <f t="shared" si="160"/>
        <v>0</v>
      </c>
      <c r="CM101" s="39">
        <f>+CL101/$CL$112</f>
        <v>0</v>
      </c>
      <c r="CN101" s="36">
        <f t="shared" si="161"/>
        <v>0</v>
      </c>
      <c r="CO101" s="39">
        <f>+CN101/$CN$112</f>
        <v>0</v>
      </c>
      <c r="CP101" s="36">
        <f t="shared" si="162"/>
        <v>0</v>
      </c>
      <c r="CQ101" s="40">
        <f>+CP101/$CP$112</f>
        <v>0</v>
      </c>
      <c r="CR101" s="152"/>
      <c r="CS101" s="161" t="s">
        <v>9</v>
      </c>
      <c r="CT101" s="38">
        <f t="shared" si="163"/>
        <v>0</v>
      </c>
      <c r="CU101" s="36">
        <f t="shared" si="164"/>
        <v>0</v>
      </c>
      <c r="CV101" s="37">
        <f t="shared" si="165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>
        <v>336363610.61893559</v>
      </c>
      <c r="E102" s="46">
        <v>2985.9440440566323</v>
      </c>
      <c r="F102" s="43">
        <v>81470756.915476426</v>
      </c>
      <c r="G102" s="46">
        <v>2920.936358650381</v>
      </c>
      <c r="H102" s="43">
        <v>417834367.53441203</v>
      </c>
      <c r="I102" s="201">
        <v>2973.0425109712614</v>
      </c>
      <c r="J102" s="45">
        <v>166404643.84455228</v>
      </c>
      <c r="K102" s="201">
        <v>475.92456304123402</v>
      </c>
      <c r="L102" s="43">
        <v>227613335.86005187</v>
      </c>
      <c r="M102" s="46">
        <v>814.51343496280822</v>
      </c>
      <c r="N102" s="244">
        <v>394017979.70460415</v>
      </c>
      <c r="O102" s="47">
        <v>626.3280723719331</v>
      </c>
      <c r="P102" s="122">
        <f t="shared" si="142"/>
        <v>502768254.46348786</v>
      </c>
      <c r="Q102" s="128">
        <f t="shared" si="143"/>
        <v>309084092.77552831</v>
      </c>
      <c r="R102" s="129">
        <f t="shared" si="144"/>
        <v>811852347.23901618</v>
      </c>
      <c r="S102" s="32"/>
      <c r="T102" s="42">
        <v>387583746.04803371</v>
      </c>
      <c r="U102" s="46">
        <v>2972.8607394728529</v>
      </c>
      <c r="V102" s="43">
        <v>150441059.87988707</v>
      </c>
      <c r="W102" s="46">
        <v>2613.1395994491509</v>
      </c>
      <c r="X102" s="43">
        <v>538024805.92792082</v>
      </c>
      <c r="Y102" s="47">
        <v>2862.671557785101</v>
      </c>
      <c r="Z102" s="45">
        <v>318881650.15129948</v>
      </c>
      <c r="AA102" s="46">
        <v>360.00095977703211</v>
      </c>
      <c r="AB102" s="43">
        <v>240659502.2767655</v>
      </c>
      <c r="AC102" s="46">
        <v>570.10350358006951</v>
      </c>
      <c r="AD102" s="43">
        <v>559541152.42806494</v>
      </c>
      <c r="AE102" s="47">
        <v>427.81221107830947</v>
      </c>
      <c r="AF102" s="122">
        <f t="shared" si="145"/>
        <v>706465396.19933319</v>
      </c>
      <c r="AG102" s="128">
        <f t="shared" si="146"/>
        <v>391100562.15665257</v>
      </c>
      <c r="AH102" s="129">
        <f t="shared" si="147"/>
        <v>1097565958.3559856</v>
      </c>
      <c r="AI102" s="32"/>
      <c r="AJ102" s="42">
        <v>116041695.9146145</v>
      </c>
      <c r="AK102" s="46">
        <v>2791.006948904791</v>
      </c>
      <c r="AL102" s="43">
        <v>75571199.071271941</v>
      </c>
      <c r="AM102" s="46">
        <v>2755.9607261322321</v>
      </c>
      <c r="AN102" s="43">
        <v>191612894.98588645</v>
      </c>
      <c r="AO102" s="47">
        <v>2777.0789730990241</v>
      </c>
      <c r="AP102" s="45">
        <v>72458274.16768834</v>
      </c>
      <c r="AQ102" s="46">
        <v>453.76891532297731</v>
      </c>
      <c r="AR102" s="43">
        <v>82019144.733584523</v>
      </c>
      <c r="AS102" s="46">
        <v>603.44578888436058</v>
      </c>
      <c r="AT102" s="43">
        <v>154477418.90127286</v>
      </c>
      <c r="AU102" s="47">
        <v>522.59114171994111</v>
      </c>
      <c r="AV102" s="122">
        <f t="shared" si="148"/>
        <v>188499970.08230284</v>
      </c>
      <c r="AW102" s="128">
        <f t="shared" si="149"/>
        <v>157590343.80485648</v>
      </c>
      <c r="AX102" s="129">
        <f t="shared" si="150"/>
        <v>346090313.88715935</v>
      </c>
      <c r="AY102" s="32"/>
      <c r="AZ102" s="42">
        <v>522047650.11052668</v>
      </c>
      <c r="BA102" s="46">
        <v>3073.2071766753247</v>
      </c>
      <c r="BB102" s="43">
        <v>157934328.38975796</v>
      </c>
      <c r="BC102" s="46">
        <v>2587.1208649384812</v>
      </c>
      <c r="BD102" s="43">
        <v>679981978.50028467</v>
      </c>
      <c r="BE102" s="47">
        <v>2944.7029820250768</v>
      </c>
      <c r="BF102" s="45">
        <v>490477896.46917945</v>
      </c>
      <c r="BG102" s="46">
        <v>490.84346666435601</v>
      </c>
      <c r="BH102" s="43">
        <v>337228924.44708282</v>
      </c>
      <c r="BI102" s="46">
        <v>726.66779711284039</v>
      </c>
      <c r="BJ102" s="43">
        <v>827706820.91626227</v>
      </c>
      <c r="BK102" s="47">
        <v>565.63198682749305</v>
      </c>
      <c r="BL102" s="122">
        <f t="shared" si="151"/>
        <v>1012525546.5797062</v>
      </c>
      <c r="BM102" s="128">
        <f t="shared" si="152"/>
        <v>495163252.83684075</v>
      </c>
      <c r="BN102" s="129">
        <f t="shared" si="153"/>
        <v>1507688799.4165468</v>
      </c>
      <c r="BO102" s="32"/>
      <c r="BP102" s="45">
        <v>324098461.34604418</v>
      </c>
      <c r="BQ102" s="46">
        <v>2227.2359145801438</v>
      </c>
      <c r="BR102" s="43">
        <v>61283992.919996254</v>
      </c>
      <c r="BS102" s="46">
        <v>2423.9209318512935</v>
      </c>
      <c r="BT102" s="43">
        <v>385382454.26604033</v>
      </c>
      <c r="BU102" s="47">
        <v>2256.3507647353927</v>
      </c>
      <c r="BV102" s="45">
        <v>99938473.569279015</v>
      </c>
      <c r="BW102" s="46">
        <v>319.61799268033241</v>
      </c>
      <c r="BX102" s="43">
        <v>123330980.54468313</v>
      </c>
      <c r="BY102" s="46">
        <v>586.80417437305812</v>
      </c>
      <c r="BZ102" s="43">
        <v>223269454.11396211</v>
      </c>
      <c r="CA102" s="47">
        <v>427.01983172000291</v>
      </c>
      <c r="CB102" s="122">
        <f t="shared" si="154"/>
        <v>424036934.9153232</v>
      </c>
      <c r="CC102" s="128">
        <f t="shared" si="155"/>
        <v>184614973.46467939</v>
      </c>
      <c r="CD102" s="129">
        <f t="shared" si="156"/>
        <v>608651908.38000262</v>
      </c>
      <c r="CE102" s="32"/>
      <c r="CF102" s="54">
        <f>+CF64+CF97+CF99+CF100+CF101</f>
        <v>1686135164.0381546</v>
      </c>
      <c r="CG102" s="55">
        <f>+CF102/$CF$112</f>
        <v>2810.2878793840659</v>
      </c>
      <c r="CH102" s="56">
        <f>+CH64+CH97+CH99+CH100+CH101</f>
        <v>526701337.17638958</v>
      </c>
      <c r="CI102" s="55">
        <f>+CH102/$CH$112</f>
        <v>2643.9056100680928</v>
      </c>
      <c r="CJ102" s="56">
        <f>+CJ64+CJ97+CJ99+CJ100+CJ101</f>
        <v>2212836501.2145438</v>
      </c>
      <c r="CK102" s="47">
        <f>+CJ102/$CJ$112</f>
        <v>2768.8144409591391</v>
      </c>
      <c r="CL102" s="45">
        <f>+CL64+CL97+CL99+CL100+CL101</f>
        <v>1148160938.2019985</v>
      </c>
      <c r="CM102" s="46">
        <f>+CL102/$CL$112</f>
        <v>424.13854115194187</v>
      </c>
      <c r="CN102" s="43">
        <f>+CN64+CN97+CN99+CN100+CN101</f>
        <v>1010851887.8621678</v>
      </c>
      <c r="CO102" s="46">
        <f>+CN102/$CN$112</f>
        <v>668.66437742494747</v>
      </c>
      <c r="CP102" s="43">
        <f>+CP64+CP97+CP99+CP100+CP101</f>
        <v>2159012826.0641656</v>
      </c>
      <c r="CQ102" s="47">
        <f>+CP102/$CP$112</f>
        <v>511.76115096133384</v>
      </c>
      <c r="CR102" s="153"/>
      <c r="CS102" s="161" t="s">
        <v>177</v>
      </c>
      <c r="CT102" s="45">
        <f>+CT64+CT97+CT99+CT100+CT101</f>
        <v>2212836501.2145448</v>
      </c>
      <c r="CU102" s="43">
        <f t="shared" ref="CU102:CV102" si="166">+CU64+CU97+CU99+CU100+CU101</f>
        <v>2159012826.0641656</v>
      </c>
      <c r="CV102" s="44">
        <f t="shared" si="166"/>
        <v>4371849327.2787104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>
        <v>-13899922.068935573</v>
      </c>
      <c r="E103" s="63">
        <v>-123.39143773078831</v>
      </c>
      <c r="F103" s="61">
        <v>-1173706.1754764318</v>
      </c>
      <c r="G103" s="63">
        <v>-42.080387762671442</v>
      </c>
      <c r="H103" s="61">
        <v>-15073628.244412005</v>
      </c>
      <c r="I103" s="63">
        <v>-107.25431186921969</v>
      </c>
      <c r="J103" s="59">
        <v>2050755.6654477119</v>
      </c>
      <c r="K103" s="63">
        <v>5.8652509415198617</v>
      </c>
      <c r="L103" s="61">
        <v>-9833386.4000518918</v>
      </c>
      <c r="M103" s="58">
        <v>-35.188734894459024</v>
      </c>
      <c r="N103" s="245">
        <v>-7782630.7346041799</v>
      </c>
      <c r="O103" s="60">
        <v>-12.37121237371351</v>
      </c>
      <c r="P103" s="96">
        <f>+D103+J103</f>
        <v>-11849166.403487861</v>
      </c>
      <c r="Q103" s="97">
        <f>+F103+L103</f>
        <v>-11007092.575528324</v>
      </c>
      <c r="R103" s="98">
        <f>+P103+Q103</f>
        <v>-22856258.979016185</v>
      </c>
      <c r="S103" s="32"/>
      <c r="T103" s="57">
        <v>1253808.7319663167</v>
      </c>
      <c r="U103" s="58">
        <v>9.6170151407973723</v>
      </c>
      <c r="V103" s="61">
        <v>-7651075.149887085</v>
      </c>
      <c r="W103" s="58">
        <v>-132.89807628644778</v>
      </c>
      <c r="X103" s="61">
        <v>-6397266.4179208279</v>
      </c>
      <c r="Y103" s="60">
        <v>-34.037970778264004</v>
      </c>
      <c r="Z103" s="59">
        <v>-15899341.731299698</v>
      </c>
      <c r="AA103" s="58">
        <v>-17.949537956715773</v>
      </c>
      <c r="AB103" s="61">
        <v>-9261104.4667654335</v>
      </c>
      <c r="AC103" s="58">
        <v>-21.938830811060576</v>
      </c>
      <c r="AD103" s="61">
        <v>-25160446.198065102</v>
      </c>
      <c r="AE103" s="60">
        <v>-19.237094667661459</v>
      </c>
      <c r="AF103" s="96">
        <f t="shared" si="145"/>
        <v>-14645532.999333382</v>
      </c>
      <c r="AG103" s="97">
        <f t="shared" si="146"/>
        <v>-16912179.616652519</v>
      </c>
      <c r="AH103" s="98">
        <f t="shared" si="147"/>
        <v>-31557712.6159859</v>
      </c>
      <c r="AI103" s="32"/>
      <c r="AJ103" s="57">
        <v>187332.06300351024</v>
      </c>
      <c r="AK103" s="58">
        <v>4.5056657046807187</v>
      </c>
      <c r="AL103" s="61">
        <v>-5741843.5355389565</v>
      </c>
      <c r="AM103" s="58">
        <v>-209.39584754527394</v>
      </c>
      <c r="AN103" s="61">
        <v>-5554511.4725354314</v>
      </c>
      <c r="AO103" s="60">
        <v>-80.502499674417109</v>
      </c>
      <c r="AP103" s="59">
        <v>2323961.2239876688</v>
      </c>
      <c r="AQ103" s="58">
        <v>14.553774237308563</v>
      </c>
      <c r="AR103" s="61">
        <v>-1780419.2270445228</v>
      </c>
      <c r="AS103" s="58">
        <v>-13.099215902562742</v>
      </c>
      <c r="AT103" s="61">
        <v>543541.99694311619</v>
      </c>
      <c r="AU103" s="60">
        <v>1.838781582289237</v>
      </c>
      <c r="AV103" s="96">
        <f t="shared" si="148"/>
        <v>2511293.286991179</v>
      </c>
      <c r="AW103" s="97">
        <f t="shared" si="149"/>
        <v>-7522262.7625834793</v>
      </c>
      <c r="AX103" s="98">
        <f>+AV103+AW103</f>
        <v>-5010969.4755923003</v>
      </c>
      <c r="AY103" s="32"/>
      <c r="AZ103" s="57">
        <v>-32942448.110526681</v>
      </c>
      <c r="BA103" s="58">
        <v>-193.92668069493467</v>
      </c>
      <c r="BB103" s="59">
        <v>1507171.8502420485</v>
      </c>
      <c r="BC103" s="58">
        <v>24.688969019999359</v>
      </c>
      <c r="BD103" s="59">
        <v>-31435276.260284662</v>
      </c>
      <c r="BE103" s="60">
        <v>-136.13236037314127</v>
      </c>
      <c r="BF103" s="59">
        <v>-47217615.838449001</v>
      </c>
      <c r="BG103" s="58">
        <v>-47.25280876592258</v>
      </c>
      <c r="BH103" s="61">
        <v>-45647425.253542542</v>
      </c>
      <c r="BI103" s="58">
        <v>-98.36200737303551</v>
      </c>
      <c r="BJ103" s="61">
        <v>-92865041.091991663</v>
      </c>
      <c r="BK103" s="60">
        <v>-63.461404898817598</v>
      </c>
      <c r="BL103" s="96">
        <f t="shared" si="151"/>
        <v>-80160063.948975682</v>
      </c>
      <c r="BM103" s="97">
        <f t="shared" si="152"/>
        <v>-44140253.403300494</v>
      </c>
      <c r="BN103" s="98">
        <f>+BL103+BM103</f>
        <v>-124300317.35227618</v>
      </c>
      <c r="BO103" s="32"/>
      <c r="BP103" s="59">
        <v>-12629811.716044724</v>
      </c>
      <c r="BQ103" s="58">
        <v>-86.793285384732428</v>
      </c>
      <c r="BR103" s="61">
        <v>-1942823.1799959838</v>
      </c>
      <c r="BS103" s="58">
        <v>-76.843063718545423</v>
      </c>
      <c r="BT103" s="61">
        <v>-14572634.896040618</v>
      </c>
      <c r="BU103" s="60">
        <v>-85.320375974336017</v>
      </c>
      <c r="BV103" s="59">
        <v>2864529.4607219398</v>
      </c>
      <c r="BW103" s="58">
        <v>9.1611881141544895</v>
      </c>
      <c r="BX103" s="61">
        <v>-8593377.7846834809</v>
      </c>
      <c r="BY103" s="58">
        <v>-40.886968819566079</v>
      </c>
      <c r="BZ103" s="61">
        <v>-5728848.3239614964</v>
      </c>
      <c r="CA103" s="60">
        <v>-10.956858639510948</v>
      </c>
      <c r="CB103" s="96">
        <f>+BP103+BV103</f>
        <v>-9765282.2553227842</v>
      </c>
      <c r="CC103" s="97">
        <f t="shared" si="155"/>
        <v>-10536200.964679465</v>
      </c>
      <c r="CD103" s="98">
        <f>+CB103+CC103</f>
        <v>-20301483.220002249</v>
      </c>
      <c r="CE103" s="32"/>
      <c r="CF103" s="62">
        <f>+CF17-CF102</f>
        <v>-58031041.100537062</v>
      </c>
      <c r="CG103" s="58">
        <f>+CF103/$CF$112</f>
        <v>-96.720556519505422</v>
      </c>
      <c r="CH103" s="62">
        <f>+CH17-CH102</f>
        <v>-15002276.190656304</v>
      </c>
      <c r="CI103" s="63">
        <f>+CH103/$CH$112</f>
        <v>-75.307578288877039</v>
      </c>
      <c r="CJ103" s="62">
        <f>+CJ17-CJ102</f>
        <v>-73033317.291193008</v>
      </c>
      <c r="CK103" s="64">
        <f>+CJ103/$CJ$112</f>
        <v>-91.383029643634899</v>
      </c>
      <c r="CL103" s="62">
        <f>+CL17-CL102</f>
        <v>-55877711.219591379</v>
      </c>
      <c r="CM103" s="58">
        <f>+CL103/$CL$112</f>
        <v>-20.64161053649903</v>
      </c>
      <c r="CN103" s="62">
        <f>+CN17-CN102</f>
        <v>-75115713.132087946</v>
      </c>
      <c r="CO103" s="63">
        <f>+CN103/$CN$112</f>
        <v>-49.687993027863982</v>
      </c>
      <c r="CP103" s="62">
        <f>+CP17-CP102</f>
        <v>-130993424.35167861</v>
      </c>
      <c r="CQ103" s="64">
        <f>+CP103/$CP$112</f>
        <v>-31.049998779668723</v>
      </c>
      <c r="CR103" s="153"/>
      <c r="CS103" s="161" t="s">
        <v>178</v>
      </c>
      <c r="CT103" s="62">
        <f>+CT17-CT102</f>
        <v>-73033317.291193962</v>
      </c>
      <c r="CU103" s="62">
        <f t="shared" ref="CU103" si="167">+CU17-CU102</f>
        <v>-130993424.35167861</v>
      </c>
      <c r="CV103" s="62">
        <f>+CV17-CV102</f>
        <v>-204026741.64287281</v>
      </c>
      <c r="CW103"/>
      <c r="CX103" s="48"/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20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34"/>
      <c r="D105" s="35"/>
      <c r="E105" s="36"/>
      <c r="F105" s="36"/>
      <c r="G105" s="36"/>
      <c r="H105" s="36"/>
      <c r="I105" s="203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3" s="19" customFormat="1" ht="15.6" x14ac:dyDescent="0.3">
      <c r="A106" s="26">
        <v>87</v>
      </c>
      <c r="B106" s="52" t="s">
        <v>49</v>
      </c>
      <c r="C106" s="34"/>
      <c r="D106" s="35">
        <v>705194.83</v>
      </c>
      <c r="E106" s="36"/>
      <c r="F106" s="36">
        <v>1057407.05</v>
      </c>
      <c r="G106" s="36"/>
      <c r="H106" s="36">
        <v>1762601.88</v>
      </c>
      <c r="I106" s="203"/>
      <c r="J106" s="38">
        <v>3116794.45</v>
      </c>
      <c r="K106" s="36"/>
      <c r="L106" s="36">
        <v>3918372.3200000003</v>
      </c>
      <c r="M106" s="36"/>
      <c r="N106" s="36">
        <v>7035166.7700000005</v>
      </c>
      <c r="O106" s="37"/>
      <c r="P106" s="116">
        <f t="shared" ref="P106:P108" si="168">+D106+J106</f>
        <v>3821989.2800000003</v>
      </c>
      <c r="Q106" s="117">
        <f t="shared" ref="Q106:Q108" si="169">+F106+L106</f>
        <v>4975779.37</v>
      </c>
      <c r="R106" s="118">
        <f t="shared" ref="R106:R108" si="170">+P106+Q106</f>
        <v>8797768.6500000004</v>
      </c>
      <c r="S106" s="32"/>
      <c r="T106" s="35">
        <v>4746952.08</v>
      </c>
      <c r="U106" s="36"/>
      <c r="V106" s="36">
        <v>2035594.209999999</v>
      </c>
      <c r="W106" s="36"/>
      <c r="X106" s="36">
        <v>6782546.2899999991</v>
      </c>
      <c r="Y106" s="37"/>
      <c r="Z106" s="38">
        <v>7131769.7100000009</v>
      </c>
      <c r="AA106" s="36"/>
      <c r="AB106" s="36">
        <v>3019043.4600000009</v>
      </c>
      <c r="AC106" s="36"/>
      <c r="AD106" s="36">
        <v>10150813.170000002</v>
      </c>
      <c r="AE106" s="37"/>
      <c r="AF106" s="116">
        <f t="shared" ref="AF106:AF108" si="171">+T106+Z106</f>
        <v>11878721.790000001</v>
      </c>
      <c r="AG106" s="117">
        <f t="shared" ref="AG106:AG108" si="172">+V106+AB106</f>
        <v>5054637.67</v>
      </c>
      <c r="AH106" s="118">
        <f t="shared" ref="AH106:AH108" si="173">+AF106+AG106</f>
        <v>16933359.460000001</v>
      </c>
      <c r="AI106" s="32"/>
      <c r="AJ106" s="35">
        <v>11924217.147617999</v>
      </c>
      <c r="AK106" s="36"/>
      <c r="AL106" s="36">
        <v>17006465.815733001</v>
      </c>
      <c r="AM106" s="36"/>
      <c r="AN106" s="36">
        <v>28930682.963351</v>
      </c>
      <c r="AO106" s="37"/>
      <c r="AP106" s="38">
        <v>18997581.831675999</v>
      </c>
      <c r="AQ106" s="36"/>
      <c r="AR106" s="36">
        <v>19581120.896540001</v>
      </c>
      <c r="AS106" s="36"/>
      <c r="AT106" s="36">
        <v>38578702.728216</v>
      </c>
      <c r="AU106" s="37"/>
      <c r="AV106" s="116">
        <f t="shared" ref="AV106:AV108" si="174">+AJ106+AP106</f>
        <v>30921798.979293998</v>
      </c>
      <c r="AW106" s="117">
        <f t="shared" ref="AW106:AW108" si="175">+AL106+AR106</f>
        <v>36587586.712273002</v>
      </c>
      <c r="AX106" s="118">
        <f t="shared" ref="AX106:AX108" si="176">+AV106+AW106</f>
        <v>67509385.691567004</v>
      </c>
      <c r="AY106" s="32"/>
      <c r="AZ106" s="35">
        <v>5313388.37</v>
      </c>
      <c r="BA106" s="36"/>
      <c r="BB106" s="36">
        <v>2273328.41</v>
      </c>
      <c r="BC106" s="36"/>
      <c r="BD106" s="36">
        <v>7586716.7800000003</v>
      </c>
      <c r="BE106" s="37"/>
      <c r="BF106" s="38">
        <v>8481750.3099999987</v>
      </c>
      <c r="BG106" s="36"/>
      <c r="BH106" s="36">
        <v>5428107.8200000003</v>
      </c>
      <c r="BI106" s="36"/>
      <c r="BJ106" s="36">
        <v>13909858.129999999</v>
      </c>
      <c r="BK106" s="37"/>
      <c r="BL106" s="116">
        <f t="shared" ref="BL106:BL108" si="177">+AZ106+BF106</f>
        <v>13795138.68</v>
      </c>
      <c r="BM106" s="117">
        <f t="shared" ref="BM106:BM108" si="178">+BB106+BH106</f>
        <v>7701436.2300000004</v>
      </c>
      <c r="BN106" s="118">
        <f t="shared" ref="BN106:BN108" si="179">+BL106+BM106</f>
        <v>21496574.91</v>
      </c>
      <c r="BO106" s="32"/>
      <c r="BP106" s="38">
        <v>3390516.9</v>
      </c>
      <c r="BQ106" s="36"/>
      <c r="BR106" s="36">
        <v>0</v>
      </c>
      <c r="BS106" s="36"/>
      <c r="BT106" s="36">
        <v>3390516.9</v>
      </c>
      <c r="BU106" s="37"/>
      <c r="BV106" s="38">
        <v>285241.8</v>
      </c>
      <c r="BW106" s="36"/>
      <c r="BX106" s="36">
        <v>0</v>
      </c>
      <c r="BY106" s="36"/>
      <c r="BZ106" s="36">
        <v>285241.8</v>
      </c>
      <c r="CA106" s="37"/>
      <c r="CB106" s="116">
        <f t="shared" ref="CB106:CB108" si="180">+BP106+BV106</f>
        <v>3675758.6999999997</v>
      </c>
      <c r="CC106" s="117">
        <f t="shared" ref="CC106:CC108" si="181">+BR106+BX106</f>
        <v>0</v>
      </c>
      <c r="CD106" s="118">
        <f t="shared" ref="CD106:CD108" si="182">+CB106+CC106</f>
        <v>3675758.6999999997</v>
      </c>
      <c r="CE106" s="32"/>
      <c r="CF106" s="38">
        <f t="shared" ref="CF106:CF108" si="183">+D106+T106+AJ106+AZ106+BP106</f>
        <v>26080269.327617999</v>
      </c>
      <c r="CG106" s="39"/>
      <c r="CH106" s="36">
        <f t="shared" ref="CH106:CH108" si="184">+F106+V106+AL106+BB106+BR106</f>
        <v>22372795.485732999</v>
      </c>
      <c r="CI106" s="39"/>
      <c r="CJ106" s="36">
        <f>+CF106+CH106</f>
        <v>48453064.813350998</v>
      </c>
      <c r="CK106" s="40"/>
      <c r="CL106" s="38">
        <f t="shared" ref="CL106:CL108" si="185">+J106+Z106+AP106+BF106+BV106</f>
        <v>38013138.101675995</v>
      </c>
      <c r="CM106" s="39"/>
      <c r="CN106" s="36">
        <f t="shared" ref="CN106:CN108" si="186">+L106+AB106+AR106+BH106+BX106</f>
        <v>31946644.496540003</v>
      </c>
      <c r="CO106" s="39"/>
      <c r="CP106" s="36">
        <f t="shared" ref="CP106:CP108" si="187">+CL106+CN106</f>
        <v>69959782.598215997</v>
      </c>
      <c r="CQ106" s="40"/>
      <c r="CR106" s="152"/>
      <c r="CS106" s="163" t="s">
        <v>49</v>
      </c>
      <c r="CT106" s="38">
        <f t="shared" ref="CT106:CT108" si="188">+CJ106</f>
        <v>48453064.813350998</v>
      </c>
      <c r="CU106" s="36">
        <f t="shared" ref="CU106:CU108" si="189">+CP106</f>
        <v>69959782.598215997</v>
      </c>
      <c r="CV106" s="37">
        <f t="shared" ref="CV106:CV108" si="190">+CT106+CU106</f>
        <v>118412847.411567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5">
        <v>436273.28350500006</v>
      </c>
      <c r="E107" s="36"/>
      <c r="F107" s="36">
        <v>194898.80762199999</v>
      </c>
      <c r="G107" s="36"/>
      <c r="H107" s="36">
        <v>631172.09112700005</v>
      </c>
      <c r="I107" s="203"/>
      <c r="J107" s="38">
        <v>304050.32393200003</v>
      </c>
      <c r="K107" s="36"/>
      <c r="L107" s="36">
        <v>719369.07722500002</v>
      </c>
      <c r="M107" s="36"/>
      <c r="N107" s="36">
        <v>1023419.4011570001</v>
      </c>
      <c r="O107" s="37"/>
      <c r="P107" s="116">
        <f t="shared" si="168"/>
        <v>740323.60743700014</v>
      </c>
      <c r="Q107" s="117">
        <f t="shared" si="169"/>
        <v>914267.88484700001</v>
      </c>
      <c r="R107" s="118">
        <f t="shared" si="170"/>
        <v>1654591.4922840002</v>
      </c>
      <c r="S107" s="32"/>
      <c r="T107" s="35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71"/>
        <v>0</v>
      </c>
      <c r="AG107" s="117">
        <f t="shared" si="172"/>
        <v>0</v>
      </c>
      <c r="AH107" s="118">
        <f t="shared" si="173"/>
        <v>0</v>
      </c>
      <c r="AI107" s="32"/>
      <c r="AJ107" s="35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74"/>
        <v>0</v>
      </c>
      <c r="AW107" s="117">
        <f t="shared" si="175"/>
        <v>0</v>
      </c>
      <c r="AX107" s="118">
        <f t="shared" si="176"/>
        <v>0</v>
      </c>
      <c r="AY107" s="32"/>
      <c r="AZ107" s="35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177"/>
        <v>0</v>
      </c>
      <c r="BM107" s="117">
        <f t="shared" si="178"/>
        <v>0</v>
      </c>
      <c r="BN107" s="118">
        <f t="shared" si="179"/>
        <v>0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80"/>
        <v>0</v>
      </c>
      <c r="CC107" s="117">
        <f t="shared" si="181"/>
        <v>0</v>
      </c>
      <c r="CD107" s="118">
        <f t="shared" si="182"/>
        <v>0</v>
      </c>
      <c r="CE107" s="32"/>
      <c r="CF107" s="38">
        <f t="shared" si="183"/>
        <v>436273.28350500006</v>
      </c>
      <c r="CG107" s="39"/>
      <c r="CH107" s="36">
        <f t="shared" si="184"/>
        <v>194898.80762199999</v>
      </c>
      <c r="CI107" s="39"/>
      <c r="CJ107" s="36">
        <f t="shared" ref="CJ107:CJ108" si="191">+CF107+CH107</f>
        <v>631172.09112700005</v>
      </c>
      <c r="CK107" s="40"/>
      <c r="CL107" s="38">
        <f t="shared" si="185"/>
        <v>304050.32393200003</v>
      </c>
      <c r="CM107" s="39"/>
      <c r="CN107" s="36">
        <f t="shared" si="186"/>
        <v>719369.07722500002</v>
      </c>
      <c r="CO107" s="39"/>
      <c r="CP107" s="36">
        <f t="shared" si="187"/>
        <v>1023419.4011570001</v>
      </c>
      <c r="CQ107" s="40"/>
      <c r="CR107" s="152"/>
      <c r="CS107" s="163" t="s">
        <v>50</v>
      </c>
      <c r="CT107" s="38">
        <f t="shared" si="188"/>
        <v>631172.09112700005</v>
      </c>
      <c r="CU107" s="36">
        <f t="shared" si="189"/>
        <v>1023419.4011570001</v>
      </c>
      <c r="CV107" s="37">
        <f t="shared" si="190"/>
        <v>1654591.4922840002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5">
        <v>414272.06999999995</v>
      </c>
      <c r="E108" s="36"/>
      <c r="F108" s="36">
        <v>107828.29000000001</v>
      </c>
      <c r="G108" s="36"/>
      <c r="H108" s="36">
        <v>522100.36</v>
      </c>
      <c r="I108" s="203"/>
      <c r="J108" s="38">
        <v>791987.62</v>
      </c>
      <c r="K108" s="36"/>
      <c r="L108" s="36">
        <v>639706.69000000006</v>
      </c>
      <c r="M108" s="36"/>
      <c r="N108" s="36">
        <v>1431694.31</v>
      </c>
      <c r="O108" s="37"/>
      <c r="P108" s="116">
        <f t="shared" si="168"/>
        <v>1206259.69</v>
      </c>
      <c r="Q108" s="117">
        <f t="shared" si="169"/>
        <v>747534.9800000001</v>
      </c>
      <c r="R108" s="118">
        <f t="shared" si="170"/>
        <v>1953794.67</v>
      </c>
      <c r="S108" s="32"/>
      <c r="T108" s="35">
        <v>81288.347614412545</v>
      </c>
      <c r="U108" s="36"/>
      <c r="V108" s="36">
        <v>21794.760216051873</v>
      </c>
      <c r="W108" s="36"/>
      <c r="X108" s="36">
        <v>103083.10783046442</v>
      </c>
      <c r="Y108" s="37"/>
      <c r="Z108" s="38">
        <v>203942.41649307587</v>
      </c>
      <c r="AA108" s="36"/>
      <c r="AB108" s="36">
        <v>75891.119587375899</v>
      </c>
      <c r="AC108" s="36"/>
      <c r="AD108" s="36">
        <v>279833.5360804518</v>
      </c>
      <c r="AE108" s="37"/>
      <c r="AF108" s="116">
        <f t="shared" si="171"/>
        <v>285230.76410748845</v>
      </c>
      <c r="AG108" s="117">
        <f t="shared" si="172"/>
        <v>97685.879803427772</v>
      </c>
      <c r="AH108" s="118">
        <f t="shared" si="173"/>
        <v>382916.64391091623</v>
      </c>
      <c r="AI108" s="32"/>
      <c r="AJ108" s="35">
        <v>-19682.066211964149</v>
      </c>
      <c r="AK108" s="36"/>
      <c r="AL108" s="36">
        <v>49590.687486008435</v>
      </c>
      <c r="AM108" s="36"/>
      <c r="AN108" s="36">
        <v>29908.621274044286</v>
      </c>
      <c r="AO108" s="37"/>
      <c r="AP108" s="38">
        <v>84908.330000018657</v>
      </c>
      <c r="AQ108" s="36"/>
      <c r="AR108" s="36">
        <v>191597.34999999893</v>
      </c>
      <c r="AS108" s="36"/>
      <c r="AT108" s="36">
        <v>276505.68000001757</v>
      </c>
      <c r="AU108" s="37"/>
      <c r="AV108" s="116">
        <f t="shared" si="174"/>
        <v>65226.263788054508</v>
      </c>
      <c r="AW108" s="117">
        <f t="shared" si="175"/>
        <v>241188.03748600738</v>
      </c>
      <c r="AX108" s="118">
        <f t="shared" si="176"/>
        <v>306414.3012740619</v>
      </c>
      <c r="AY108" s="32"/>
      <c r="AZ108" s="35">
        <v>436363.87266878708</v>
      </c>
      <c r="BA108" s="36"/>
      <c r="BB108" s="36">
        <v>121552.69733121255</v>
      </c>
      <c r="BC108" s="36"/>
      <c r="BD108" s="36">
        <v>557916.5699999996</v>
      </c>
      <c r="BE108" s="37"/>
      <c r="BF108" s="38">
        <v>1789867.6975075791</v>
      </c>
      <c r="BG108" s="36"/>
      <c r="BH108" s="36">
        <v>1544081.7324924208</v>
      </c>
      <c r="BI108" s="36"/>
      <c r="BJ108" s="36">
        <v>3333949.4299999997</v>
      </c>
      <c r="BK108" s="37"/>
      <c r="BL108" s="116">
        <f t="shared" si="177"/>
        <v>2226231.5701763663</v>
      </c>
      <c r="BM108" s="117">
        <f t="shared" si="178"/>
        <v>1665634.4298236333</v>
      </c>
      <c r="BN108" s="118">
        <f t="shared" si="179"/>
        <v>3891865.9999999995</v>
      </c>
      <c r="BO108" s="32"/>
      <c r="BP108" s="38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180"/>
        <v>0</v>
      </c>
      <c r="CC108" s="117">
        <f t="shared" si="181"/>
        <v>0</v>
      </c>
      <c r="CD108" s="118">
        <f t="shared" si="182"/>
        <v>0</v>
      </c>
      <c r="CE108" s="32"/>
      <c r="CF108" s="38">
        <f t="shared" si="183"/>
        <v>912242.2240712354</v>
      </c>
      <c r="CG108" s="36"/>
      <c r="CH108" s="36">
        <f t="shared" si="184"/>
        <v>300766.43503327284</v>
      </c>
      <c r="CI108" s="39"/>
      <c r="CJ108" s="36">
        <f t="shared" si="191"/>
        <v>1213008.6591045083</v>
      </c>
      <c r="CK108" s="40"/>
      <c r="CL108" s="38">
        <f t="shared" si="185"/>
        <v>2870706.0640006736</v>
      </c>
      <c r="CM108" s="39"/>
      <c r="CN108" s="36">
        <f t="shared" si="186"/>
        <v>2451276.8920797957</v>
      </c>
      <c r="CO108" s="39"/>
      <c r="CP108" s="36">
        <f t="shared" si="187"/>
        <v>5321982.9560804693</v>
      </c>
      <c r="CQ108" s="40"/>
      <c r="CR108" s="152"/>
      <c r="CS108" s="163" t="s">
        <v>48</v>
      </c>
      <c r="CT108" s="38">
        <f t="shared" si="188"/>
        <v>1213008.6591045083</v>
      </c>
      <c r="CU108" s="36">
        <f t="shared" si="189"/>
        <v>5321982.9560804693</v>
      </c>
      <c r="CV108" s="37">
        <f t="shared" si="190"/>
        <v>6534991.6151849777</v>
      </c>
      <c r="CW108"/>
    </row>
    <row r="109" spans="1:103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286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286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1">
        <v>37658</v>
      </c>
      <c r="E111" s="36"/>
      <c r="F111" s="72">
        <v>9161</v>
      </c>
      <c r="G111" s="36"/>
      <c r="H111" s="72">
        <v>46819</v>
      </c>
      <c r="I111" s="203"/>
      <c r="J111" s="73">
        <v>115676</v>
      </c>
      <c r="K111" s="72"/>
      <c r="L111" s="72">
        <v>91923</v>
      </c>
      <c r="M111" s="72"/>
      <c r="N111" s="72">
        <v>207599</v>
      </c>
      <c r="O111" s="37"/>
      <c r="P111" s="133">
        <f>+D111+J111</f>
        <v>153334</v>
      </c>
      <c r="Q111" s="134">
        <f>+F111+L111</f>
        <v>101084</v>
      </c>
      <c r="R111" s="135">
        <f>+P111+Q111</f>
        <v>254418</v>
      </c>
      <c r="S111" s="32"/>
      <c r="T111" s="71">
        <v>43995</v>
      </c>
      <c r="U111" s="36"/>
      <c r="V111" s="72">
        <v>19126</v>
      </c>
      <c r="W111" s="36"/>
      <c r="X111" s="72">
        <v>63121</v>
      </c>
      <c r="Y111" s="37"/>
      <c r="Z111" s="72">
        <v>291448</v>
      </c>
      <c r="AA111" s="72"/>
      <c r="AB111" s="72">
        <v>138308</v>
      </c>
      <c r="AC111" s="72"/>
      <c r="AD111" s="72">
        <v>429756</v>
      </c>
      <c r="AE111" s="37"/>
      <c r="AF111" s="133">
        <f t="shared" ref="AF111:AF112" si="192">+T111+Z111</f>
        <v>335443</v>
      </c>
      <c r="AG111" s="134">
        <f t="shared" ref="AG111:AG112" si="193">+V111+AB111</f>
        <v>157434</v>
      </c>
      <c r="AH111" s="135">
        <f t="shared" ref="AH111:AH112" si="194">+AF111+AG111</f>
        <v>492877</v>
      </c>
      <c r="AI111" s="32"/>
      <c r="AJ111" s="71">
        <v>-570</v>
      </c>
      <c r="AK111" s="36"/>
      <c r="AL111" s="72">
        <v>-422</v>
      </c>
      <c r="AM111" s="36"/>
      <c r="AN111" s="72">
        <v>-992</v>
      </c>
      <c r="AO111" s="37"/>
      <c r="AP111" s="72">
        <v>-2420</v>
      </c>
      <c r="AQ111" s="72"/>
      <c r="AR111" s="72">
        <v>-3319</v>
      </c>
      <c r="AS111" s="72"/>
      <c r="AT111" s="72">
        <v>-5739</v>
      </c>
      <c r="AU111" s="37"/>
      <c r="AV111" s="133">
        <f t="shared" ref="AV111:AV112" si="195">+AJ111+AP111</f>
        <v>-2990</v>
      </c>
      <c r="AW111" s="134">
        <f t="shared" ref="AW111:AW112" si="196">+AL111+AR111</f>
        <v>-3741</v>
      </c>
      <c r="AX111" s="135">
        <f t="shared" ref="AX111:AX112" si="197">+AV111+AW111</f>
        <v>-6731</v>
      </c>
      <c r="AY111" s="32"/>
      <c r="AZ111" s="71">
        <v>56859.438146320717</v>
      </c>
      <c r="BA111" s="36"/>
      <c r="BB111" s="72">
        <v>20433.561853679283</v>
      </c>
      <c r="BC111" s="36"/>
      <c r="BD111" s="72">
        <v>77293</v>
      </c>
      <c r="BE111" s="37"/>
      <c r="BF111" s="72">
        <v>327740.9842965568</v>
      </c>
      <c r="BG111" s="72"/>
      <c r="BH111" s="72">
        <v>152210.01570344323</v>
      </c>
      <c r="BI111" s="72"/>
      <c r="BJ111" s="72">
        <v>479951</v>
      </c>
      <c r="BK111" s="37"/>
      <c r="BL111" s="133">
        <f t="shared" ref="BL111:BL112" si="198">+AZ111+BF111</f>
        <v>384600.42244287749</v>
      </c>
      <c r="BM111" s="134">
        <f t="shared" ref="BM111:BM112" si="199">+BB111+BH111</f>
        <v>172643.57755712251</v>
      </c>
      <c r="BN111" s="135">
        <f t="shared" ref="BN111:BN112" si="200">+BL111+BM111</f>
        <v>557244</v>
      </c>
      <c r="BO111" s="32"/>
      <c r="BP111" s="73">
        <v>48884</v>
      </c>
      <c r="BQ111" s="36"/>
      <c r="BR111" s="72">
        <v>8688</v>
      </c>
      <c r="BS111" s="36"/>
      <c r="BT111" s="72">
        <v>57572</v>
      </c>
      <c r="BU111" s="37"/>
      <c r="BV111" s="72">
        <v>103478</v>
      </c>
      <c r="BW111" s="72"/>
      <c r="BX111" s="72">
        <v>69530</v>
      </c>
      <c r="BY111" s="72"/>
      <c r="BZ111" s="72">
        <v>173008</v>
      </c>
      <c r="CA111" s="37"/>
      <c r="CB111" s="133">
        <f t="shared" ref="CB111:CB112" si="201">+BP111+BV111</f>
        <v>152362</v>
      </c>
      <c r="CC111" s="134">
        <f t="shared" ref="CC111:CC112" si="202">+BR111+BX111</f>
        <v>78218</v>
      </c>
      <c r="CD111" s="135">
        <f t="shared" ref="CD111:CD112" si="203">+CB111+CC111</f>
        <v>230580</v>
      </c>
      <c r="CE111" s="32"/>
      <c r="CF111" s="38">
        <f t="shared" ref="CF111:CF112" si="204">+D111+T111+AJ111+AZ111+BP111</f>
        <v>186826.43814632072</v>
      </c>
      <c r="CG111" s="72"/>
      <c r="CH111" s="36">
        <f t="shared" ref="CH111:CH112" si="205">+F111+V111+AL111+BB111+BR111</f>
        <v>56986.561853679283</v>
      </c>
      <c r="CI111" s="72"/>
      <c r="CJ111" s="72">
        <f t="shared" ref="CJ111:CJ112" si="206">+CF111+CH111</f>
        <v>243813</v>
      </c>
      <c r="CK111" s="74"/>
      <c r="CL111" s="38">
        <f t="shared" ref="CL111:CL112" si="207">+J111+Z111+AP111+BF111+BV111</f>
        <v>835922.9842965568</v>
      </c>
      <c r="CM111" s="72"/>
      <c r="CN111" s="36">
        <f t="shared" ref="CN111:CN112" si="208">+L111+AB111+AR111+BH111+BX111</f>
        <v>448652.0157034432</v>
      </c>
      <c r="CO111" s="72"/>
      <c r="CP111" s="72">
        <f t="shared" ref="CP111:CP112" si="209">+CL111+CN111</f>
        <v>1284575</v>
      </c>
      <c r="CQ111" s="74"/>
      <c r="CR111" s="155"/>
      <c r="CS111" s="161" t="s">
        <v>10</v>
      </c>
      <c r="CT111" s="73">
        <f t="shared" ref="CT111:CT112" si="210">+CJ111</f>
        <v>243813</v>
      </c>
      <c r="CU111" s="72">
        <f t="shared" ref="CU111:CU112" si="211">+CP111</f>
        <v>1284575</v>
      </c>
      <c r="CV111" s="75">
        <f t="shared" ref="CV111:CV112" si="212">+CT111+CU111</f>
        <v>1528388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71">
        <v>112649</v>
      </c>
      <c r="E112" s="36"/>
      <c r="F112" s="72">
        <v>27892</v>
      </c>
      <c r="G112" s="36"/>
      <c r="H112" s="72">
        <v>140541</v>
      </c>
      <c r="I112" s="203"/>
      <c r="J112" s="38">
        <v>349645</v>
      </c>
      <c r="K112" s="72"/>
      <c r="L112" s="72">
        <v>279447</v>
      </c>
      <c r="M112" s="72"/>
      <c r="N112" s="72">
        <v>629092</v>
      </c>
      <c r="O112" s="37"/>
      <c r="P112" s="133">
        <f t="shared" ref="P112" si="213">+D112+J112</f>
        <v>462294</v>
      </c>
      <c r="Q112" s="134">
        <f t="shared" ref="Q112" si="214">+F112+L112</f>
        <v>307339</v>
      </c>
      <c r="R112" s="135">
        <f t="shared" ref="R112" si="215">+P112+Q112</f>
        <v>769633</v>
      </c>
      <c r="S112" s="32"/>
      <c r="T112" s="71">
        <v>130374</v>
      </c>
      <c r="U112" s="36"/>
      <c r="V112" s="72">
        <v>57571</v>
      </c>
      <c r="W112" s="36"/>
      <c r="X112" s="72">
        <v>187945</v>
      </c>
      <c r="Y112" s="37"/>
      <c r="Z112" s="72">
        <v>885780</v>
      </c>
      <c r="AA112" s="72"/>
      <c r="AB112" s="72">
        <v>422133</v>
      </c>
      <c r="AC112" s="72"/>
      <c r="AD112" s="72">
        <v>1307913</v>
      </c>
      <c r="AE112" s="37"/>
      <c r="AF112" s="133">
        <f t="shared" si="192"/>
        <v>1016154</v>
      </c>
      <c r="AG112" s="134">
        <f t="shared" si="193"/>
        <v>479704</v>
      </c>
      <c r="AH112" s="135">
        <f t="shared" si="194"/>
        <v>1495858</v>
      </c>
      <c r="AI112" s="32"/>
      <c r="AJ112" s="71">
        <v>41577</v>
      </c>
      <c r="AK112" s="36"/>
      <c r="AL112" s="72">
        <v>27421</v>
      </c>
      <c r="AM112" s="36"/>
      <c r="AN112" s="72">
        <v>68998</v>
      </c>
      <c r="AO112" s="37"/>
      <c r="AP112" s="72">
        <v>159681</v>
      </c>
      <c r="AQ112" s="72"/>
      <c r="AR112" s="72">
        <v>135918</v>
      </c>
      <c r="AS112" s="72"/>
      <c r="AT112" s="72">
        <v>295599</v>
      </c>
      <c r="AU112" s="37"/>
      <c r="AV112" s="133">
        <f t="shared" si="195"/>
        <v>201258</v>
      </c>
      <c r="AW112" s="134">
        <f t="shared" si="196"/>
        <v>163339</v>
      </c>
      <c r="AX112" s="135">
        <f t="shared" si="197"/>
        <v>364597</v>
      </c>
      <c r="AY112" s="32"/>
      <c r="AZ112" s="71">
        <v>169870.63354293327</v>
      </c>
      <c r="BA112" s="36"/>
      <c r="BB112" s="72">
        <v>61046.366457066732</v>
      </c>
      <c r="BC112" s="36"/>
      <c r="BD112" s="72">
        <v>230917</v>
      </c>
      <c r="BE112" s="37"/>
      <c r="BF112" s="72">
        <v>999255.22041138518</v>
      </c>
      <c r="BG112" s="72"/>
      <c r="BH112" s="72">
        <v>464075.77958861488</v>
      </c>
      <c r="BI112" s="72"/>
      <c r="BJ112" s="72">
        <v>1463331</v>
      </c>
      <c r="BK112" s="37"/>
      <c r="BL112" s="133">
        <f t="shared" si="198"/>
        <v>1169125.8539543184</v>
      </c>
      <c r="BM112" s="134">
        <f t="shared" si="199"/>
        <v>525122.14604568155</v>
      </c>
      <c r="BN112" s="135">
        <f t="shared" si="200"/>
        <v>1694248</v>
      </c>
      <c r="BO112" s="32"/>
      <c r="BP112" s="73">
        <v>145516</v>
      </c>
      <c r="BQ112" s="36"/>
      <c r="BR112" s="72">
        <v>25283</v>
      </c>
      <c r="BS112" s="36"/>
      <c r="BT112" s="72">
        <v>170799</v>
      </c>
      <c r="BU112" s="37"/>
      <c r="BV112" s="72">
        <v>312681</v>
      </c>
      <c r="BW112" s="72"/>
      <c r="BX112" s="72">
        <v>210174</v>
      </c>
      <c r="BY112" s="72"/>
      <c r="BZ112" s="72">
        <v>522855</v>
      </c>
      <c r="CA112" s="37"/>
      <c r="CB112" s="133">
        <f t="shared" si="201"/>
        <v>458197</v>
      </c>
      <c r="CC112" s="134">
        <f t="shared" si="202"/>
        <v>235457</v>
      </c>
      <c r="CD112" s="135">
        <f t="shared" si="203"/>
        <v>693654</v>
      </c>
      <c r="CE112" s="32"/>
      <c r="CF112" s="38">
        <f t="shared" si="204"/>
        <v>599986.63354293327</v>
      </c>
      <c r="CG112" s="72"/>
      <c r="CH112" s="36">
        <f t="shared" si="205"/>
        <v>199213.36645706673</v>
      </c>
      <c r="CI112" s="72"/>
      <c r="CJ112" s="72">
        <f t="shared" si="206"/>
        <v>799200</v>
      </c>
      <c r="CK112" s="74"/>
      <c r="CL112" s="38">
        <f t="shared" si="207"/>
        <v>2707042.2204113854</v>
      </c>
      <c r="CM112" s="72"/>
      <c r="CN112" s="36">
        <f t="shared" si="208"/>
        <v>1511747.7795886148</v>
      </c>
      <c r="CO112" s="72"/>
      <c r="CP112" s="72">
        <f t="shared" si="209"/>
        <v>4218790</v>
      </c>
      <c r="CQ112" s="74"/>
      <c r="CR112" s="155"/>
      <c r="CS112" s="161" t="s">
        <v>11</v>
      </c>
      <c r="CT112" s="73">
        <f t="shared" si="210"/>
        <v>799200</v>
      </c>
      <c r="CU112" s="72">
        <f t="shared" si="211"/>
        <v>4218790</v>
      </c>
      <c r="CV112" s="75">
        <f t="shared" si="212"/>
        <v>5017990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307">
        <f>+D10/D112</f>
        <v>2890.3370651315149</v>
      </c>
      <c r="E113" s="77"/>
      <c r="F113" s="307">
        <f>+F10/F112</f>
        <v>2878.8559708877096</v>
      </c>
      <c r="G113" s="78"/>
      <c r="H113" s="307">
        <f>+H10/H112</f>
        <v>2888.0585081221852</v>
      </c>
      <c r="I113" s="288"/>
      <c r="J113" s="80">
        <f>+J10/J112</f>
        <v>490.74144063264163</v>
      </c>
      <c r="K113" s="78"/>
      <c r="L113" s="78">
        <f>+L10/L112</f>
        <v>779.32470006834922</v>
      </c>
      <c r="M113" s="78"/>
      <c r="N113" s="78">
        <f>+N10/N112</f>
        <v>618.93211242552752</v>
      </c>
      <c r="O113" s="81"/>
      <c r="P113" s="276">
        <f>+P10/P112</f>
        <v>1075.4603586894921</v>
      </c>
      <c r="Q113" s="137">
        <f>+Q10/Q112</f>
        <v>969.86389686958046</v>
      </c>
      <c r="R113" s="199">
        <f>+R10/R112</f>
        <v>1033.2923240817377</v>
      </c>
      <c r="S113" s="32"/>
      <c r="T113" s="80">
        <f>+T10/T112</f>
        <v>2982.4777546136502</v>
      </c>
      <c r="U113" s="78"/>
      <c r="V113" s="78">
        <f>+V10/V112</f>
        <v>2480.2415231627033</v>
      </c>
      <c r="W113" s="78"/>
      <c r="X113" s="78">
        <f>+X10/X112</f>
        <v>2828.6335870068369</v>
      </c>
      <c r="Y113" s="81"/>
      <c r="Z113" s="80">
        <f>+Z10/Z112</f>
        <v>342.05142182031631</v>
      </c>
      <c r="AA113" s="78"/>
      <c r="AB113" s="78">
        <f>+AB10/AB112</f>
        <v>548.16467276900892</v>
      </c>
      <c r="AC113" s="78"/>
      <c r="AD113" s="78">
        <f>+AD10/AD112</f>
        <v>408.57511641064798</v>
      </c>
      <c r="AE113" s="81"/>
      <c r="AF113" s="136">
        <f>+AF10/AF112</f>
        <v>680.82186676428944</v>
      </c>
      <c r="AG113" s="136">
        <f>+AG10/AG112</f>
        <v>780.04015505395012</v>
      </c>
      <c r="AH113" s="199">
        <f>+AH10/AH112</f>
        <v>712.64000041447775</v>
      </c>
      <c r="AI113" s="32"/>
      <c r="AJ113" s="76">
        <f>+AJ10/AJ112</f>
        <v>2556.0329730379781</v>
      </c>
      <c r="AK113" s="77"/>
      <c r="AL113" s="78">
        <f>+AL10/AL112</f>
        <v>1814.3101464504671</v>
      </c>
      <c r="AM113" s="78"/>
      <c r="AN113" s="78">
        <f>+AN10/AN112</f>
        <v>2261.2594777503446</v>
      </c>
      <c r="AO113" s="79"/>
      <c r="AP113" s="80">
        <f>+AP10/AP112</f>
        <v>353.33065186215015</v>
      </c>
      <c r="AQ113" s="78"/>
      <c r="AR113" s="78">
        <f>+AR10/AR112</f>
        <v>415.88619210930506</v>
      </c>
      <c r="AS113" s="78"/>
      <c r="AT113" s="78">
        <f>+AT10/AT112</f>
        <v>382.0940235897703</v>
      </c>
      <c r="AU113" s="81"/>
      <c r="AV113" s="136">
        <f>+AV10/AV112</f>
        <v>808.377181230063</v>
      </c>
      <c r="AW113" s="137">
        <f>+AW10/AW112</f>
        <v>650.65059774414431</v>
      </c>
      <c r="AX113" s="138">
        <f>+AX10/AX112</f>
        <v>737.71586909637426</v>
      </c>
      <c r="AY113" s="32"/>
      <c r="AZ113" s="76">
        <f>+AZ10/AZ112</f>
        <v>2891.1201527712838</v>
      </c>
      <c r="BA113" s="77"/>
      <c r="BB113" s="78">
        <f>+BB10/BB112</f>
        <v>2576.5998228677845</v>
      </c>
      <c r="BC113" s="78"/>
      <c r="BD113" s="78">
        <f>+BD10/BD112</f>
        <v>2807.9719942663382</v>
      </c>
      <c r="BE113" s="79"/>
      <c r="BF113" s="80">
        <f>+BF10/BF112</f>
        <v>443.56055655310604</v>
      </c>
      <c r="BG113" s="78"/>
      <c r="BH113" s="78">
        <f>+BH10/BH112</f>
        <v>614.9958316139664</v>
      </c>
      <c r="BI113" s="78"/>
      <c r="BJ113" s="78">
        <f>+BJ10/BJ112</f>
        <v>497.92895230420908</v>
      </c>
      <c r="BK113" s="81"/>
      <c r="BL113" s="136">
        <f>+BL10/BL112</f>
        <v>799.18394631685101</v>
      </c>
      <c r="BM113" s="137">
        <f>+BM10/BM112</f>
        <v>843.03572099107168</v>
      </c>
      <c r="BN113" s="138">
        <f>+BN10/BN112</f>
        <v>812.77554449187517</v>
      </c>
      <c r="BO113" s="32"/>
      <c r="BP113" s="80">
        <f>+BP10/BP112</f>
        <v>2082.3659503422268</v>
      </c>
      <c r="BQ113" s="77"/>
      <c r="BR113" s="78">
        <f>+BR10/BR112</f>
        <v>2347.0778681327479</v>
      </c>
      <c r="BS113" s="78"/>
      <c r="BT113" s="78">
        <f>+BT10/BT112</f>
        <v>2121.5506728376613</v>
      </c>
      <c r="BU113" s="79"/>
      <c r="BV113" s="80">
        <f>+BV10/BV112</f>
        <v>329.54758053735583</v>
      </c>
      <c r="BW113" s="78"/>
      <c r="BX113" s="78">
        <f>+BX10/BX112</f>
        <v>545.91720555349207</v>
      </c>
      <c r="BY113" s="78"/>
      <c r="BZ113" s="78">
        <f>+BZ10/BZ112</f>
        <v>416.52249627525913</v>
      </c>
      <c r="CA113" s="81"/>
      <c r="CB113" s="136">
        <f>+CB10/CB112</f>
        <v>886.21451179296344</v>
      </c>
      <c r="CC113" s="137">
        <f>+CC10/CC112</f>
        <v>739.32298678739608</v>
      </c>
      <c r="CD113" s="138">
        <f>+CD10/CD112</f>
        <v>836.35299898796848</v>
      </c>
      <c r="CE113" s="32"/>
      <c r="CF113" s="80">
        <f>+CF10/CF112</f>
        <v>2691.4554476728131</v>
      </c>
      <c r="CG113" s="78"/>
      <c r="CH113" s="78">
        <f>+CH10/CH112</f>
        <v>2457.0161603152578</v>
      </c>
      <c r="CI113" s="77"/>
      <c r="CJ113" s="78">
        <f>+CJ10/CJ112</f>
        <v>2633.0177103551277</v>
      </c>
      <c r="CK113" s="81"/>
      <c r="CL113" s="80">
        <f>+CL10/CL112</f>
        <v>397.94771276990332</v>
      </c>
      <c r="CM113" s="77"/>
      <c r="CN113" s="78">
        <f>+CN10/CN112</f>
        <v>599.2051397195479</v>
      </c>
      <c r="CO113" s="78"/>
      <c r="CP113" s="78">
        <f>+CP10/CP112</f>
        <v>470.06565851189168</v>
      </c>
      <c r="CQ113" s="81"/>
      <c r="CR113" s="156"/>
      <c r="CS113" s="161" t="s">
        <v>12</v>
      </c>
      <c r="CT113" s="80">
        <f>+CT10/CT112</f>
        <v>2633.0177103551277</v>
      </c>
      <c r="CU113" s="78">
        <f>+CU10/CU112</f>
        <v>470.06565851189168</v>
      </c>
      <c r="CV113" s="79">
        <f>+CV10/CV112</f>
        <v>814.55245099914532</v>
      </c>
      <c r="CW113"/>
    </row>
    <row r="114" spans="1:101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203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8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71">
        <f>+D17-D102</f>
        <v>-13899922.068935573</v>
      </c>
      <c r="E115" s="36"/>
      <c r="F115" s="72">
        <f>+F17-F102</f>
        <v>-1173706.1754764318</v>
      </c>
      <c r="G115" s="36"/>
      <c r="H115" s="72">
        <f>+H17-H102</f>
        <v>-15073628.244412005</v>
      </c>
      <c r="I115" s="203"/>
      <c r="J115" s="38">
        <f>+J17-J102</f>
        <v>2050755.6654477119</v>
      </c>
      <c r="K115" s="36"/>
      <c r="L115" s="72">
        <f>+L17-L102</f>
        <v>-9833386.4000518918</v>
      </c>
      <c r="M115" s="36"/>
      <c r="N115" s="72">
        <f>+N17-N102</f>
        <v>-7782630.7346041799</v>
      </c>
      <c r="O115" s="37"/>
      <c r="P115" s="116">
        <f>+P17-P102</f>
        <v>-11849166.403487861</v>
      </c>
      <c r="Q115" s="140">
        <f>+Q17-Q102</f>
        <v>-11007092.575528324</v>
      </c>
      <c r="R115" s="141">
        <f>+R17-R102</f>
        <v>-22856258.979016185</v>
      </c>
      <c r="S115" s="32"/>
      <c r="T115" s="71">
        <f>+T17-T102</f>
        <v>1253808.7319663167</v>
      </c>
      <c r="U115" s="36"/>
      <c r="V115" s="72">
        <f>+V17-V102</f>
        <v>-7651075.149887085</v>
      </c>
      <c r="W115" s="36"/>
      <c r="X115" s="72">
        <f>+X17-X102</f>
        <v>-6397266.4179208279</v>
      </c>
      <c r="Y115" s="37"/>
      <c r="Z115" s="72">
        <f>+Z17-Z102</f>
        <v>-15899341.731299698</v>
      </c>
      <c r="AA115" s="36"/>
      <c r="AB115" s="72">
        <f>+AB17-AB102</f>
        <v>-9261104.4667654335</v>
      </c>
      <c r="AC115" s="36"/>
      <c r="AD115" s="72">
        <f>+AD17-AD102</f>
        <v>-25160446.198065102</v>
      </c>
      <c r="AE115" s="37"/>
      <c r="AF115" s="116">
        <f>+AF17-AF102</f>
        <v>-14645532.999333382</v>
      </c>
      <c r="AG115" s="140">
        <f>+AG17-AG102</f>
        <v>-16912179.616652489</v>
      </c>
      <c r="AH115" s="141">
        <f>+AH17-AH102</f>
        <v>-31557712.615985751</v>
      </c>
      <c r="AI115" s="32"/>
      <c r="AJ115" s="71">
        <f>+AJ17-AJ102</f>
        <v>187332.06300351024</v>
      </c>
      <c r="AK115" s="36"/>
      <c r="AL115" s="72">
        <f>+AL17-AL102</f>
        <v>-5741843.5355389565</v>
      </c>
      <c r="AM115" s="36"/>
      <c r="AN115" s="72">
        <f>+AN17-AN102</f>
        <v>-5554511.4725354314</v>
      </c>
      <c r="AO115" s="37"/>
      <c r="AP115" s="72">
        <f>+AP17-AP102</f>
        <v>2323961.2239876688</v>
      </c>
      <c r="AQ115" s="36"/>
      <c r="AR115" s="72">
        <f>+AR17-AR102</f>
        <v>-1780419.2270445228</v>
      </c>
      <c r="AS115" s="36"/>
      <c r="AT115" s="72">
        <f>+AT17-AT102</f>
        <v>543541.99694311619</v>
      </c>
      <c r="AU115" s="37"/>
      <c r="AV115" s="116">
        <f>+AV17-AV102</f>
        <v>2511293.286991179</v>
      </c>
      <c r="AW115" s="140">
        <f>+AW17-AW102</f>
        <v>-7522262.7625834942</v>
      </c>
      <c r="AX115" s="118">
        <f>+AX17-AX102</f>
        <v>-5010969.4755923748</v>
      </c>
      <c r="AY115" s="32"/>
      <c r="AZ115" s="71">
        <f>+AZ17-AZ102</f>
        <v>-32942448.110526681</v>
      </c>
      <c r="BA115" s="36"/>
      <c r="BB115" s="72">
        <f>+BB17-BB102</f>
        <v>1507171.8502420485</v>
      </c>
      <c r="BC115" s="36"/>
      <c r="BD115" s="72">
        <f>+BD17-BD102</f>
        <v>-31435276.260284662</v>
      </c>
      <c r="BE115" s="37"/>
      <c r="BF115" s="72">
        <f>+BF17-BF102</f>
        <v>-47217615.838449001</v>
      </c>
      <c r="BG115" s="36"/>
      <c r="BH115" s="72">
        <f>+BH17-BH102</f>
        <v>-45647425.253542542</v>
      </c>
      <c r="BI115" s="36"/>
      <c r="BJ115" s="72">
        <f>+BJ17-BJ102</f>
        <v>-92865041.091991663</v>
      </c>
      <c r="BK115" s="37"/>
      <c r="BL115" s="116">
        <f>+BL17-BL102</f>
        <v>-80160063.948975801</v>
      </c>
      <c r="BM115" s="140">
        <f>+BM17-BM102</f>
        <v>-44140253.403300464</v>
      </c>
      <c r="BN115" s="141">
        <f>+BN17-BN102</f>
        <v>-124300317.35227609</v>
      </c>
      <c r="BO115" s="32"/>
      <c r="BP115" s="73">
        <f>+BP17-BP102</f>
        <v>-12629811.716044724</v>
      </c>
      <c r="BQ115" s="36"/>
      <c r="BR115" s="72">
        <f>+BR17-BR102</f>
        <v>-1942823.1799959838</v>
      </c>
      <c r="BS115" s="36"/>
      <c r="BT115" s="72">
        <f>+BT17-BT102</f>
        <v>-14572634.896040618</v>
      </c>
      <c r="BU115" s="37"/>
      <c r="BV115" s="72">
        <f>+BV17-BV102</f>
        <v>2864529.4607219398</v>
      </c>
      <c r="BW115" s="36"/>
      <c r="BX115" s="72">
        <f>+BX17-BX102</f>
        <v>-8593377.7846834809</v>
      </c>
      <c r="BY115" s="36"/>
      <c r="BZ115" s="72">
        <f>+BZ17-BZ102</f>
        <v>-5728848.3239614964</v>
      </c>
      <c r="CA115" s="37"/>
      <c r="CB115" s="116">
        <f>+CB17-CB102</f>
        <v>-9765282.2553227544</v>
      </c>
      <c r="CC115" s="140">
        <f>+CC17-CC102</f>
        <v>-10536200.96467948</v>
      </c>
      <c r="CD115" s="141">
        <f>+CD17-CD102</f>
        <v>-20301483.220002294</v>
      </c>
      <c r="CE115" s="32"/>
      <c r="CF115" s="73">
        <f>+CF103</f>
        <v>-58031041.100537062</v>
      </c>
      <c r="CG115" s="72"/>
      <c r="CH115" s="72">
        <f>+CH103</f>
        <v>-15002276.190656304</v>
      </c>
      <c r="CI115" s="72"/>
      <c r="CJ115" s="72">
        <f>+CJ103</f>
        <v>-73033317.291193008</v>
      </c>
      <c r="CK115" s="74"/>
      <c r="CL115" s="73">
        <f>+CL103</f>
        <v>-55877711.219591379</v>
      </c>
      <c r="CM115" s="72"/>
      <c r="CN115" s="72">
        <f>+CN103</f>
        <v>-75115713.132087946</v>
      </c>
      <c r="CO115" s="72"/>
      <c r="CP115" s="72">
        <f>+CP103</f>
        <v>-130993424.35167861</v>
      </c>
      <c r="CQ115" s="74"/>
      <c r="CR115" s="155"/>
      <c r="CS115" s="162" t="s">
        <v>95</v>
      </c>
      <c r="CT115" s="73">
        <f>+CT103</f>
        <v>-73033317.291193962</v>
      </c>
      <c r="CU115" s="72">
        <f>+CU103</f>
        <v>-130993424.35167861</v>
      </c>
      <c r="CV115" s="74">
        <f>+CV103</f>
        <v>-204026741.64287281</v>
      </c>
      <c r="CW115"/>
    </row>
    <row r="116" spans="1:101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203"/>
      <c r="J116" s="73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73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82">
        <f>+D103/D17</f>
        <v>-4.3105386939653219E-2</v>
      </c>
      <c r="E117" s="83"/>
      <c r="F117" s="84">
        <f>+F103/F17</f>
        <v>-1.4617052116607189E-2</v>
      </c>
      <c r="G117" s="83"/>
      <c r="H117" s="84">
        <f>+H103/H17</f>
        <v>-3.7425763670471693E-2</v>
      </c>
      <c r="I117" s="236"/>
      <c r="J117" s="86">
        <f>+J103/J17</f>
        <v>1.217387908854755E-2</v>
      </c>
      <c r="K117" s="83"/>
      <c r="L117" s="84">
        <f>+L103/L17</f>
        <v>-4.5152854633470317E-2</v>
      </c>
      <c r="M117" s="83"/>
      <c r="N117" s="84">
        <f>+N103/N17</f>
        <v>-2.0149970103354471E-2</v>
      </c>
      <c r="O117" s="85"/>
      <c r="P117" s="142">
        <f>+P103/P17</f>
        <v>-2.4136699288497942E-2</v>
      </c>
      <c r="Q117" s="143">
        <f>+Q103/Q17</f>
        <v>-3.6927010699057364E-2</v>
      </c>
      <c r="R117" s="144">
        <f>+R103/R17</f>
        <v>-2.8968786181718432E-2</v>
      </c>
      <c r="S117" s="32"/>
      <c r="T117" s="82">
        <f>+T103/T17</f>
        <v>3.2245052376067627E-3</v>
      </c>
      <c r="U117" s="83"/>
      <c r="V117" s="84">
        <f>+V103/V17</f>
        <v>-5.3582715653022993E-2</v>
      </c>
      <c r="W117" s="83"/>
      <c r="X117" s="84">
        <f>+X103/X17</f>
        <v>-1.2033361597138432E-2</v>
      </c>
      <c r="Y117" s="85"/>
      <c r="Z117" s="84">
        <f>+Z103/Z17</f>
        <v>-5.2476139000366094E-2</v>
      </c>
      <c r="AA117" s="83"/>
      <c r="AB117" s="84">
        <f>+AB103/AB17</f>
        <v>-4.0022336171790067E-2</v>
      </c>
      <c r="AC117" s="83"/>
      <c r="AD117" s="84">
        <f>+AD103/AD17</f>
        <v>-4.7083373154636191E-2</v>
      </c>
      <c r="AE117" s="85"/>
      <c r="AF117" s="142">
        <f>+AF103/AF17</f>
        <v>-2.1169575749951357E-2</v>
      </c>
      <c r="AG117" s="143">
        <f>+AG103/AG17</f>
        <v>-4.5196966035803199E-2</v>
      </c>
      <c r="AH117" s="144">
        <f>+AH103/AH17</f>
        <v>-2.9603628998272163E-2</v>
      </c>
      <c r="AI117" s="32"/>
      <c r="AJ117" s="82">
        <f>+AJ103/AJ17</f>
        <v>1.6117493733113246E-3</v>
      </c>
      <c r="AK117" s="83"/>
      <c r="AL117" s="84">
        <f>+AL103/AL17</f>
        <v>-8.2226786879061889E-2</v>
      </c>
      <c r="AM117" s="83"/>
      <c r="AN117" s="84">
        <f>+AN103/AN17</f>
        <v>-2.9853594165709041E-2</v>
      </c>
      <c r="AO117" s="85"/>
      <c r="AP117" s="84">
        <f>+AP103/AP17</f>
        <v>3.1076380798404808E-2</v>
      </c>
      <c r="AQ117" s="83"/>
      <c r="AR117" s="84">
        <f>+AR103/AR17</f>
        <v>-2.218902675491034E-2</v>
      </c>
      <c r="AS117" s="83"/>
      <c r="AT117" s="84">
        <f>+AT103/AT17</f>
        <v>3.5062484053365933E-3</v>
      </c>
      <c r="AU117" s="85"/>
      <c r="AV117" s="142">
        <f>+AV103/AV17</f>
        <v>1.3147357086141767E-2</v>
      </c>
      <c r="AW117" s="143">
        <f>+AW103/AW17</f>
        <v>-5.0125667699212582E-2</v>
      </c>
      <c r="AX117" s="144">
        <f>+AX103/AX17</f>
        <v>-1.4691506705682422E-2</v>
      </c>
      <c r="AY117" s="32"/>
      <c r="AZ117" s="82">
        <f>+AZ103/AZ17</f>
        <v>-6.73524795398244E-2</v>
      </c>
      <c r="BA117" s="83"/>
      <c r="BB117" s="84">
        <f>+BB103/BB17</f>
        <v>9.4528203006956878E-3</v>
      </c>
      <c r="BC117" s="83"/>
      <c r="BD117" s="84">
        <f>+BD103/BD17</f>
        <v>-4.8470335523580814E-2</v>
      </c>
      <c r="BE117" s="85"/>
      <c r="BF117" s="84">
        <f>+BF103/BF17</f>
        <v>-0.10652345337881711</v>
      </c>
      <c r="BG117" s="83"/>
      <c r="BH117" s="84">
        <f>+BH103/BH17</f>
        <v>-0.15655117138705563</v>
      </c>
      <c r="BI117" s="83"/>
      <c r="BJ117" s="84">
        <f>+BJ103/BJ17</f>
        <v>-0.12637419869376415</v>
      </c>
      <c r="BK117" s="85"/>
      <c r="BL117" s="142">
        <f>+BL103/BL17</f>
        <v>-8.5974937341951788E-2</v>
      </c>
      <c r="BM117" s="143">
        <f>+BM103/BM17</f>
        <v>-9.7866967890192266E-2</v>
      </c>
      <c r="BN117" s="144">
        <f>+BN103/BN17</f>
        <v>-8.9852069005806071E-2</v>
      </c>
      <c r="BO117" s="32"/>
      <c r="BP117" s="86">
        <f>+BP103/BP17</f>
        <v>-4.0549222950842595E-2</v>
      </c>
      <c r="BQ117" s="83"/>
      <c r="BR117" s="84">
        <f>+BR103/BR17</f>
        <v>-3.2739886802170326E-2</v>
      </c>
      <c r="BS117" s="83"/>
      <c r="BT117" s="84">
        <f>+BT103/BT17</f>
        <v>-3.9299484897134883E-2</v>
      </c>
      <c r="BU117" s="85"/>
      <c r="BV117" s="84">
        <f>+BV103/BV17</f>
        <v>2.7864258594527493E-2</v>
      </c>
      <c r="BW117" s="83"/>
      <c r="BX117" s="84">
        <f>+BX103/BX17</f>
        <v>-7.4895915357919118E-2</v>
      </c>
      <c r="BY117" s="83"/>
      <c r="BZ117" s="84">
        <f>+BZ103/BZ17</f>
        <v>-2.6334616027923308E-2</v>
      </c>
      <c r="CA117" s="85"/>
      <c r="CB117" s="142">
        <f>+CB103/CB17</f>
        <v>-2.3572171044339622E-2</v>
      </c>
      <c r="CC117" s="143">
        <f>+CC103/CC17</f>
        <v>-6.052547828414559E-2</v>
      </c>
      <c r="CD117" s="144">
        <f>+CD103/CD17</f>
        <v>-3.4505767909458578E-2</v>
      </c>
      <c r="CE117" s="32"/>
      <c r="CF117" s="86">
        <f>+CF103/CF17</f>
        <v>-3.5643322980983924E-2</v>
      </c>
      <c r="CG117" s="84"/>
      <c r="CH117" s="84">
        <f>+CH103/CH17</f>
        <v>-2.9318553295282643E-2</v>
      </c>
      <c r="CI117" s="84"/>
      <c r="CJ117" s="168">
        <f>+CJ103/CJ17</f>
        <v>-3.4130857379736056E-2</v>
      </c>
      <c r="CK117" s="85"/>
      <c r="CL117" s="87">
        <f>+CL103/CL17</f>
        <v>-5.1156796917921889E-2</v>
      </c>
      <c r="CM117" s="83"/>
      <c r="CN117" s="83">
        <f>+CN103/CN17</f>
        <v>-8.0274456797350638E-2</v>
      </c>
      <c r="CO117" s="83"/>
      <c r="CP117" s="172">
        <f>+CP103/CP17</f>
        <v>-6.4591800374821859E-2</v>
      </c>
      <c r="CQ117" s="85"/>
      <c r="CR117" s="157"/>
      <c r="CS117" s="162" t="s">
        <v>97</v>
      </c>
      <c r="CT117" s="179">
        <f>+CT103/CT17</f>
        <v>-3.41308573797365E-2</v>
      </c>
      <c r="CU117" s="172">
        <f>+CU103/CU17</f>
        <v>-6.4591800374821859E-2</v>
      </c>
      <c r="CV117" s="180">
        <f>+CV103/CV17</f>
        <v>-4.8952837471066865E-2</v>
      </c>
      <c r="CW117"/>
    </row>
    <row r="118" spans="1:101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236"/>
      <c r="J118" s="87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87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82">
        <f>+D64/D17</f>
        <v>0.96374128547471494</v>
      </c>
      <c r="E119" s="83"/>
      <c r="F119" s="84">
        <f>+F64/F17</f>
        <v>0.95014869469978536</v>
      </c>
      <c r="G119" s="83"/>
      <c r="H119" s="84">
        <f>+H64/H17</f>
        <v>0.96103137647746129</v>
      </c>
      <c r="I119" s="236"/>
      <c r="J119" s="86">
        <f>+J64/J17</f>
        <v>0.91277054177658978</v>
      </c>
      <c r="K119" s="83"/>
      <c r="L119" s="84">
        <f>+L64/L17</f>
        <v>0.96796592140745008</v>
      </c>
      <c r="M119" s="83"/>
      <c r="N119" s="84">
        <f>+N64/N17</f>
        <v>0.94389262062952206</v>
      </c>
      <c r="O119" s="85"/>
      <c r="P119" s="142">
        <f>+P64/P17</f>
        <v>0.94625103667033339</v>
      </c>
      <c r="Q119" s="143">
        <f>+Q64/Q17</f>
        <v>0.96316625301293624</v>
      </c>
      <c r="R119" s="144">
        <f>+R64/R17</f>
        <v>0.9526414827323112</v>
      </c>
      <c r="S119" s="32"/>
      <c r="T119" s="82">
        <f>+T64/T17</f>
        <v>0.94513915598489484</v>
      </c>
      <c r="U119" s="83"/>
      <c r="V119" s="84">
        <f>+V64/V17</f>
        <v>1.0077343417473463</v>
      </c>
      <c r="W119" s="83"/>
      <c r="X119" s="84">
        <f>+X64/X17</f>
        <v>0.96195161387116257</v>
      </c>
      <c r="Y119" s="85"/>
      <c r="Z119" s="84">
        <f>+Z64/Z17</f>
        <v>0.92172959502597074</v>
      </c>
      <c r="AA119" s="83"/>
      <c r="AB119" s="84">
        <f>+AB64/AB17</f>
        <v>0.9738629285369288</v>
      </c>
      <c r="AC119" s="83"/>
      <c r="AD119" s="84">
        <f>+AD64/AD17</f>
        <v>0.94430445543221053</v>
      </c>
      <c r="AE119" s="85"/>
      <c r="AF119" s="142">
        <f>+AF64/AF17</f>
        <v>0.93488694555308327</v>
      </c>
      <c r="AG119" s="143">
        <f>+AG64/AG17</f>
        <v>0.98678823247680181</v>
      </c>
      <c r="AH119" s="144">
        <f>+AH64/AH17</f>
        <v>0.9531052460993884</v>
      </c>
      <c r="AI119" s="32"/>
      <c r="AJ119" s="82">
        <f>+AJ64/AJ17</f>
        <v>0.89610751159602597</v>
      </c>
      <c r="AK119" s="83"/>
      <c r="AL119" s="84">
        <f>+AL64/AL17</f>
        <v>0.99564508987956746</v>
      </c>
      <c r="AM119" s="83"/>
      <c r="AN119" s="84">
        <f>+AN64/AN17</f>
        <v>0.9334648443422201</v>
      </c>
      <c r="AO119" s="85"/>
      <c r="AP119" s="84">
        <f>+AP64/AP17</f>
        <v>0.89584332200184469</v>
      </c>
      <c r="AQ119" s="83"/>
      <c r="AR119" s="84">
        <f>+AR64/AR17</f>
        <v>0.95234404312047904</v>
      </c>
      <c r="AS119" s="83"/>
      <c r="AT119" s="84">
        <f>+AT64/AT17</f>
        <v>0.92508805011146045</v>
      </c>
      <c r="AU119" s="85"/>
      <c r="AV119" s="142">
        <f>+AV64/AV17</f>
        <v>0.89600407953620087</v>
      </c>
      <c r="AW119" s="143">
        <f>+AW64/AW17</f>
        <v>0.97249279272938505</v>
      </c>
      <c r="AX119" s="144">
        <f>+AX64/AX17</f>
        <v>0.92965758156839462</v>
      </c>
      <c r="AY119" s="32"/>
      <c r="AZ119" s="82">
        <f>+AZ64/AZ17</f>
        <v>1.0043181673798802</v>
      </c>
      <c r="BA119" s="83"/>
      <c r="BB119" s="84">
        <f>+BB64/BB17</f>
        <v>0.92747462338851294</v>
      </c>
      <c r="BC119" s="83"/>
      <c r="BD119" s="84">
        <f>+BD64/BD17</f>
        <v>0.98542662125771951</v>
      </c>
      <c r="BE119" s="85"/>
      <c r="BF119" s="84">
        <f>+BF64/BF17</f>
        <v>1.004082801578362</v>
      </c>
      <c r="BG119" s="83"/>
      <c r="BH119" s="84">
        <f>+BH64/BH17</f>
        <v>1.055316399257282</v>
      </c>
      <c r="BI119" s="83"/>
      <c r="BJ119" s="84">
        <f>+BJ64/BJ17</f>
        <v>1.0244120338436675</v>
      </c>
      <c r="BK119" s="85"/>
      <c r="BL119" s="142">
        <f>+BL64/BL17</f>
        <v>1.0042062710117978</v>
      </c>
      <c r="BM119" s="143">
        <f>+BM64/BM17</f>
        <v>1.0101229511105962</v>
      </c>
      <c r="BN119" s="144">
        <f>+BN64/BN17</f>
        <v>1.0061352727632558</v>
      </c>
      <c r="BO119" s="32"/>
      <c r="BP119" s="86">
        <f>+BP64/BP17</f>
        <v>1.0211958139406945</v>
      </c>
      <c r="BQ119" s="83"/>
      <c r="BR119" s="84">
        <f>+BR64/BR17</f>
        <v>1.0333908517480683</v>
      </c>
      <c r="BS119" s="83"/>
      <c r="BT119" s="84">
        <f>+BT64/BT17</f>
        <v>1.0231474014411077</v>
      </c>
      <c r="BU119" s="85"/>
      <c r="BV119" s="84">
        <f>+BV64/BV17</f>
        <v>0.90730997491721621</v>
      </c>
      <c r="BW119" s="83"/>
      <c r="BX119" s="84">
        <f>+BX64/BX17</f>
        <v>1.0496980544626153</v>
      </c>
      <c r="BY119" s="83"/>
      <c r="BZ119" s="84">
        <f>+BZ64/BZ17</f>
        <v>0.98240982512361918</v>
      </c>
      <c r="CA119" s="85"/>
      <c r="CB119" s="142">
        <f>+CB64/CB17</f>
        <v>0.99293463271086579</v>
      </c>
      <c r="CC119" s="143">
        <f>+CC64/CC17</f>
        <v>1.0441391429975859</v>
      </c>
      <c r="CD119" s="144">
        <f>+CD64/CD17</f>
        <v>1.0080848185796902</v>
      </c>
      <c r="CE119" s="32"/>
      <c r="CF119" s="86">
        <f>+CF64/CF17</f>
        <v>0.97765159609748953</v>
      </c>
      <c r="CG119" s="84"/>
      <c r="CH119" s="84">
        <f>+CH64/CH17</f>
        <v>0.97501513986618404</v>
      </c>
      <c r="CI119" s="84"/>
      <c r="CJ119" s="84">
        <f>+CJ64/CJ17</f>
        <v>0.97702113055373074</v>
      </c>
      <c r="CK119" s="85"/>
      <c r="CL119" s="87">
        <f>+CL64/CL17</f>
        <v>0.9506382976046025</v>
      </c>
      <c r="CM119" s="83"/>
      <c r="CN119" s="83">
        <f>+CN64/CN17</f>
        <v>1.0053253947759899</v>
      </c>
      <c r="CO119" s="83"/>
      <c r="CP119" s="83">
        <f>+CP64/CP17</f>
        <v>0.975871140579889</v>
      </c>
      <c r="CQ119" s="85"/>
      <c r="CR119" s="157"/>
      <c r="CS119" s="162" t="s">
        <v>93</v>
      </c>
      <c r="CT119" s="179">
        <f>+CT64/CT17</f>
        <v>0.97702113055373119</v>
      </c>
      <c r="CU119" s="172">
        <f>+CU64/CU17</f>
        <v>0.975871140579889</v>
      </c>
      <c r="CV119" s="180">
        <f>+CV64/CV17</f>
        <v>0.97646155731595363</v>
      </c>
      <c r="CW119"/>
    </row>
    <row r="120" spans="1:101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236"/>
      <c r="J120" s="87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87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82">
        <f>+D96/D17</f>
        <v>4.8893578705329406E-2</v>
      </c>
      <c r="E121" s="83"/>
      <c r="F121" s="84">
        <f>+F96/F17</f>
        <v>6.84134342974419E-2</v>
      </c>
      <c r="G121" s="83"/>
      <c r="H121" s="84">
        <f>+H96/H17</f>
        <v>5.2785186506229695E-2</v>
      </c>
      <c r="I121" s="236"/>
      <c r="J121" s="86">
        <f>+J96/J17</f>
        <v>4.836265630275282E-2</v>
      </c>
      <c r="K121" s="83"/>
      <c r="L121" s="84">
        <f>+L96/L17</f>
        <v>4.9623227748444791E-2</v>
      </c>
      <c r="M121" s="83"/>
      <c r="N121" s="84">
        <f>+N96/N17</f>
        <v>4.9073433258993666E-2</v>
      </c>
      <c r="O121" s="85"/>
      <c r="P121" s="142">
        <f>+P96/P17</f>
        <v>4.8711396452469205E-2</v>
      </c>
      <c r="Q121" s="143">
        <f>+Q96/Q17</f>
        <v>5.4685000940162189E-2</v>
      </c>
      <c r="R121" s="144">
        <f>+R96/R17</f>
        <v>5.096818090624209E-2</v>
      </c>
      <c r="S121" s="32"/>
      <c r="T121" s="82">
        <f>+T96/T17</f>
        <v>2.9555570282041005E-2</v>
      </c>
      <c r="U121" s="83"/>
      <c r="V121" s="84">
        <f>+V96/V17</f>
        <v>2.9481868244802877E-2</v>
      </c>
      <c r="W121" s="83"/>
      <c r="X121" s="84">
        <f>+X96/X17</f>
        <v>2.953577463191065E-2</v>
      </c>
      <c r="Y121" s="85"/>
      <c r="Z121" s="84">
        <f>+Z96/Z17</f>
        <v>7.1213089753405429E-2</v>
      </c>
      <c r="AA121" s="83"/>
      <c r="AB121" s="84">
        <f>+AB96/AB17</f>
        <v>5.3107844625507876E-2</v>
      </c>
      <c r="AC121" s="83"/>
      <c r="AD121" s="84">
        <f>+AD96/AD17</f>
        <v>6.3373127221618947E-2</v>
      </c>
      <c r="AE121" s="85"/>
      <c r="AF121" s="142">
        <f>+AF96/AF17</f>
        <v>4.7799468851394897E-2</v>
      </c>
      <c r="AG121" s="143">
        <f>+AG96/AG17</f>
        <v>4.4092191109670616E-2</v>
      </c>
      <c r="AH121" s="144">
        <f>+AH96/AH17</f>
        <v>4.649814658925857E-2</v>
      </c>
      <c r="AI121" s="32"/>
      <c r="AJ121" s="82">
        <f>+AJ96/AJ17</f>
        <v>6.2980287625813827E-2</v>
      </c>
      <c r="AK121" s="83"/>
      <c r="AL121" s="84">
        <f>+AL96/AL17</f>
        <v>5.3795384585096348E-2</v>
      </c>
      <c r="AM121" s="83"/>
      <c r="AN121" s="84">
        <f>+AN96/AN17</f>
        <v>5.9533112347385828E-2</v>
      </c>
      <c r="AO121" s="85"/>
      <c r="AP121" s="84">
        <f>+AP96/AP17</f>
        <v>6.5760195793299087E-2</v>
      </c>
      <c r="AQ121" s="83"/>
      <c r="AR121" s="84">
        <f>+AR96/AR17</f>
        <v>4.9731786140873514E-2</v>
      </c>
      <c r="AS121" s="83"/>
      <c r="AT121" s="84">
        <f>+AT96/AT17</f>
        <v>5.746390376314079E-2</v>
      </c>
      <c r="AU121" s="85"/>
      <c r="AV121" s="142">
        <f>+AV96/AV17</f>
        <v>6.4068640968340043E-2</v>
      </c>
      <c r="AW121" s="143">
        <f>+AW96/AW17</f>
        <v>5.1622650997312607E-2</v>
      </c>
      <c r="AX121" s="144">
        <f>+AX96/AX17</f>
        <v>5.8592654626083769E-2</v>
      </c>
      <c r="AY121" s="32"/>
      <c r="AZ121" s="82">
        <f>+AZ96/AZ17</f>
        <v>3.7664671761779553E-2</v>
      </c>
      <c r="BA121" s="83"/>
      <c r="BB121" s="84">
        <f>+BB96/BB17</f>
        <v>3.7664671732377322E-2</v>
      </c>
      <c r="BC121" s="83"/>
      <c r="BD121" s="84">
        <f>+BD96/BD17</f>
        <v>3.7664671754551182E-2</v>
      </c>
      <c r="BE121" s="85"/>
      <c r="BF121" s="84">
        <f>+BF96/BF17</f>
        <v>7.5804638015272374E-2</v>
      </c>
      <c r="BG121" s="83"/>
      <c r="BH121" s="84">
        <f>+BH96/BH17</f>
        <v>7.5804638141917388E-2</v>
      </c>
      <c r="BI121" s="83"/>
      <c r="BJ121" s="84">
        <f>+BJ96/BJ17</f>
        <v>7.580463806552451E-2</v>
      </c>
      <c r="BK121" s="85"/>
      <c r="BL121" s="142">
        <f>+BL96/BL17</f>
        <v>5.5796973374950203E-2</v>
      </c>
      <c r="BM121" s="143">
        <f>+BM96/BM17</f>
        <v>6.232174819821653E-2</v>
      </c>
      <c r="BN121" s="144">
        <f>+BN96/BN17</f>
        <v>5.7924230865938404E-2</v>
      </c>
      <c r="BO121" s="32"/>
      <c r="BP121" s="86">
        <f>+BP96/BP17</f>
        <v>3.5435619971352548E-3</v>
      </c>
      <c r="BQ121" s="83"/>
      <c r="BR121" s="84">
        <f>+BR96/BR17</f>
        <v>-1.7533654896053963E-2</v>
      </c>
      <c r="BS121" s="83"/>
      <c r="BT121" s="84">
        <f>+BT96/BT17</f>
        <v>1.7054801538433502E-4</v>
      </c>
      <c r="BU121" s="85"/>
      <c r="BV121" s="84">
        <f>+BV96/BV17</f>
        <v>5.0478227539714447E-2</v>
      </c>
      <c r="BW121" s="83"/>
      <c r="BX121" s="84">
        <f>+BX96/BX17</f>
        <v>9.6177550973881535E-3</v>
      </c>
      <c r="BY121" s="83"/>
      <c r="BZ121" s="84">
        <f>+BZ96/BZ17</f>
        <v>2.8927158309911636E-2</v>
      </c>
      <c r="CA121" s="85"/>
      <c r="CB121" s="142">
        <f>+CB96/CB17</f>
        <v>1.5190568334655111E-2</v>
      </c>
      <c r="CC121" s="143">
        <f>+CC96/CC17</f>
        <v>3.6219564023958536E-4</v>
      </c>
      <c r="CD121" s="144">
        <f>+CD96/CD17</f>
        <v>1.0803208682260212E-2</v>
      </c>
      <c r="CE121" s="32"/>
      <c r="CF121" s="86">
        <f>+CF96/CF17</f>
        <v>3.3231629123106454E-2</v>
      </c>
      <c r="CG121" s="84"/>
      <c r="CH121" s="84">
        <f>+CH96/CH17</f>
        <v>3.6006424749258116E-2</v>
      </c>
      <c r="CI121" s="84"/>
      <c r="CJ121" s="84">
        <f>+CJ96/CJ17</f>
        <v>3.3895176278749897E-2</v>
      </c>
      <c r="CK121" s="85"/>
      <c r="CL121" s="87">
        <f>+CL96/CL17</f>
        <v>6.7227480966278078E-2</v>
      </c>
      <c r="CM121" s="83"/>
      <c r="CN121" s="83">
        <f>+CN96/CN17</f>
        <v>5.3747176696732325E-2</v>
      </c>
      <c r="CO121" s="83"/>
      <c r="CP121" s="83">
        <f>+CP96/CP17</f>
        <v>6.1007615248656805E-2</v>
      </c>
      <c r="CQ121" s="85"/>
      <c r="CR121" s="157"/>
      <c r="CS121" s="162" t="s">
        <v>94</v>
      </c>
      <c r="CT121" s="179">
        <f>+CT96/CT17</f>
        <v>3.3895176278749904E-2</v>
      </c>
      <c r="CU121" s="172">
        <f>+CU96/CU17</f>
        <v>6.1007615248656805E-2</v>
      </c>
      <c r="CV121" s="180">
        <f>+CV96/CV17</f>
        <v>4.7087808913406193E-2</v>
      </c>
      <c r="CW121"/>
    </row>
    <row r="122" spans="1:101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203"/>
      <c r="J122" s="38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3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82">
        <f>+D74/D17</f>
        <v>2.5447239397684798E-2</v>
      </c>
      <c r="E123" s="36"/>
      <c r="F123" s="84">
        <f>+F74/F17</f>
        <v>6.9817800039972512E-3</v>
      </c>
      <c r="G123" s="36"/>
      <c r="H123" s="84">
        <f>+H74/H17</f>
        <v>2.1765843012113231E-2</v>
      </c>
      <c r="I123" s="203"/>
      <c r="J123" s="86">
        <f>+J74/J17</f>
        <v>2.5399627429188814E-2</v>
      </c>
      <c r="K123" s="36"/>
      <c r="L123" s="84">
        <f>+L74/L17</f>
        <v>2.5790968835158329E-2</v>
      </c>
      <c r="M123" s="36"/>
      <c r="N123" s="84">
        <f>+N74/N17</f>
        <v>2.5620286444063878E-2</v>
      </c>
      <c r="O123" s="37"/>
      <c r="P123" s="142">
        <f>+P74/P17</f>
        <v>2.5430901688743505E-2</v>
      </c>
      <c r="Q123" s="143">
        <f>+Q74/Q17</f>
        <v>2.0724082128231576E-2</v>
      </c>
      <c r="R123" s="144">
        <f>+R74/R17</f>
        <v>2.3652699393502539E-2</v>
      </c>
      <c r="S123" s="32"/>
      <c r="T123" s="82">
        <f>+T74/T17</f>
        <v>2.1886096224043698E-2</v>
      </c>
      <c r="U123" s="36"/>
      <c r="V123" s="84">
        <f>+V74/V17</f>
        <v>1.5882693157282468E-2</v>
      </c>
      <c r="W123" s="36"/>
      <c r="X123" s="84">
        <f>+X74/X17</f>
        <v>2.0273640569430748E-2</v>
      </c>
      <c r="Y123" s="37"/>
      <c r="Z123" s="84">
        <f>+Z74/Z17</f>
        <v>1.8301257555293896E-2</v>
      </c>
      <c r="AA123" s="36"/>
      <c r="AB123" s="84">
        <f>+AB74/AB17</f>
        <v>1.1781102786714447E-2</v>
      </c>
      <c r="AC123" s="36"/>
      <c r="AD123" s="84">
        <f>+AD74/AD17</f>
        <v>1.5477889590595819E-2</v>
      </c>
      <c r="AE123" s="37"/>
      <c r="AF123" s="142">
        <f>+AF74/AF17</f>
        <v>2.0316117168878729E-2</v>
      </c>
      <c r="AG123" s="143">
        <f>+AG74/AG17</f>
        <v>1.3346266361293132E-2</v>
      </c>
      <c r="AH123" s="144">
        <f>+AH74/AH17</f>
        <v>1.7869572115725669E-2</v>
      </c>
      <c r="AI123" s="32"/>
      <c r="AJ123" s="82">
        <f>+AJ74/AJ17</f>
        <v>3.9300451404848877E-2</v>
      </c>
      <c r="AK123" s="36"/>
      <c r="AL123" s="84">
        <f>+AL74/AL17</f>
        <v>3.2786312414397951E-2</v>
      </c>
      <c r="AM123" s="36"/>
      <c r="AN123" s="84">
        <f>+AN74/AN17</f>
        <v>3.6855637476103015E-2</v>
      </c>
      <c r="AO123" s="37"/>
      <c r="AP123" s="84">
        <f>+AP74/AP17</f>
        <v>7.3201014064514826E-3</v>
      </c>
      <c r="AQ123" s="36"/>
      <c r="AR123" s="84">
        <f>+AR74/AR17</f>
        <v>2.0113197493557701E-2</v>
      </c>
      <c r="AS123" s="36"/>
      <c r="AT123" s="84">
        <f>+AT74/AT17</f>
        <v>1.3941797720062193E-2</v>
      </c>
      <c r="AU123" s="37"/>
      <c r="AV123" s="142">
        <f>+AV74/AV17</f>
        <v>2.6779922409317432E-2</v>
      </c>
      <c r="AW123" s="143">
        <f>+AW74/AW17</f>
        <v>2.6010223972514752E-2</v>
      </c>
      <c r="AX123" s="144">
        <f>+AX74/AX17</f>
        <v>2.6441270511204134E-2</v>
      </c>
      <c r="AY123" s="32"/>
      <c r="AZ123" s="82">
        <f>+AZ74/AZ17</f>
        <v>2.4996191675693575E-2</v>
      </c>
      <c r="BA123" s="36"/>
      <c r="BB123" s="84">
        <f>+BB74/BB17</f>
        <v>2.4996191656180753E-2</v>
      </c>
      <c r="BC123" s="36"/>
      <c r="BD123" s="84">
        <f>+BD74/BD17</f>
        <v>2.4996191670896461E-2</v>
      </c>
      <c r="BE123" s="37"/>
      <c r="BF123" s="84">
        <f>+BF74/BF17</f>
        <v>2.2534231356794224E-2</v>
      </c>
      <c r="BG123" s="36"/>
      <c r="BH123" s="84">
        <f>+BH74/BH17</f>
        <v>2.2534231394441634E-2</v>
      </c>
      <c r="BI123" s="36"/>
      <c r="BJ123" s="84">
        <f>+BJ74/BJ17</f>
        <v>2.2534231371732532E-2</v>
      </c>
      <c r="BK123" s="37"/>
      <c r="BL123" s="142">
        <f>+BL74/BL17</f>
        <v>2.3825739484801756E-2</v>
      </c>
      <c r="BM123" s="143">
        <f>+BM74/BM17</f>
        <v>2.3404560930088275E-2</v>
      </c>
      <c r="BN123" s="144">
        <f>+BN74/BN17</f>
        <v>2.3688423598839992E-2</v>
      </c>
      <c r="BO123" s="32"/>
      <c r="BP123" s="86">
        <f>+BP74/BP17</f>
        <v>1.5809847013012877E-2</v>
      </c>
      <c r="BQ123" s="36"/>
      <c r="BR123" s="84">
        <f>+BR74/BR17</f>
        <v>1.6882689950155936E-2</v>
      </c>
      <c r="BS123" s="36"/>
      <c r="BT123" s="84">
        <f>+BT74/BT17</f>
        <v>1.5981535440642788E-2</v>
      </c>
      <c r="BU123" s="37"/>
      <c r="BV123" s="84">
        <f>+BV74/BV17</f>
        <v>1.4347538948541808E-2</v>
      </c>
      <c r="BW123" s="36"/>
      <c r="BX123" s="84">
        <f>+BX74/BX17</f>
        <v>1.5580105797915536E-2</v>
      </c>
      <c r="BY123" s="36"/>
      <c r="BZ123" s="84">
        <f>+BZ74/BZ17</f>
        <v>1.4997632594392489E-2</v>
      </c>
      <c r="CA123" s="37"/>
      <c r="CB123" s="142">
        <f>+CB74/CB17</f>
        <v>1.5446969998818538E-2</v>
      </c>
      <c r="CC123" s="143">
        <f>+CC74/CC17</f>
        <v>1.6024139646320185E-2</v>
      </c>
      <c r="CD123" s="144">
        <f>+CD74/CD17</f>
        <v>1.5617740647508087E-2</v>
      </c>
      <c r="CE123" s="32"/>
      <c r="CF123" s="86">
        <f>+CF74/CF17</f>
        <v>2.3606499499749696E-2</v>
      </c>
      <c r="CG123" s="84"/>
      <c r="CH123" s="84">
        <f>+CH74/CH17</f>
        <v>1.9748368838918992E-2</v>
      </c>
      <c r="CI123" s="84"/>
      <c r="CJ123" s="84">
        <f>+CJ74/CJ17</f>
        <v>2.268389042470027E-2</v>
      </c>
      <c r="CK123" s="74"/>
      <c r="CL123" s="87">
        <f>+CL74/CL17</f>
        <v>1.9989847375832089E-2</v>
      </c>
      <c r="CM123" s="83"/>
      <c r="CN123" s="83">
        <f>+CN74/CN17</f>
        <v>1.9572750299964393E-2</v>
      </c>
      <c r="CO123" s="83"/>
      <c r="CP123" s="83">
        <f>+CP74/CP17</f>
        <v>1.9797397135004034E-2</v>
      </c>
      <c r="CQ123" s="74"/>
      <c r="CR123" s="155"/>
      <c r="CS123" s="162" t="s">
        <v>99</v>
      </c>
      <c r="CT123" s="179">
        <f>+CT74/CT17</f>
        <v>2.2683890424700273E-2</v>
      </c>
      <c r="CU123" s="172">
        <f>+CU74/CU17</f>
        <v>1.9797397135004034E-2</v>
      </c>
      <c r="CV123" s="180">
        <f>+CV74/CV17</f>
        <v>2.1279352617694789E-2</v>
      </c>
      <c r="CW123"/>
    </row>
    <row r="124" spans="1:101" s="19" customFormat="1" ht="16.2" thickBot="1" x14ac:dyDescent="0.35">
      <c r="A124" s="26"/>
      <c r="B124" s="26"/>
      <c r="C124" s="34"/>
      <c r="D124" s="93"/>
      <c r="E124" s="94"/>
      <c r="F124" s="94"/>
      <c r="G124" s="94"/>
      <c r="H124" s="94"/>
      <c r="I124" s="322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89"/>
      <c r="U124" s="90"/>
      <c r="V124" s="90"/>
      <c r="W124" s="90"/>
      <c r="X124" s="90"/>
      <c r="Y124" s="91"/>
      <c r="Z124" s="92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90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90"/>
      <c r="BH124" s="90"/>
      <c r="BI124" s="90"/>
      <c r="BJ124" s="90"/>
      <c r="BK124" s="91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 x14ac:dyDescent="0.25">
      <c r="AI125" s="15"/>
      <c r="CR125"/>
      <c r="CT125"/>
      <c r="CU125"/>
      <c r="CV125"/>
    </row>
    <row r="126" spans="1:101" x14ac:dyDescent="0.25">
      <c r="AI126" s="15"/>
      <c r="CR126"/>
      <c r="CT126"/>
      <c r="CU126"/>
      <c r="CV126"/>
    </row>
    <row r="127" spans="1:101" x14ac:dyDescent="0.25">
      <c r="A127" s="17"/>
      <c r="C127"/>
      <c r="AI127" s="15"/>
      <c r="CR127"/>
      <c r="CT127"/>
      <c r="CU127"/>
      <c r="CV127"/>
    </row>
    <row r="128" spans="1:101" ht="15.75" customHeigh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/>
      <c r="CU128"/>
      <c r="CV128"/>
    </row>
    <row r="129" customFormat="1" ht="15.75" customHeight="1" x14ac:dyDescent="0.25"/>
    <row r="130" customFormat="1" ht="15.75" customHeight="1" x14ac:dyDescent="0.25"/>
    <row r="131" customFormat="1" ht="15" customHeight="1" x14ac:dyDescent="0.25"/>
    <row r="132" customFormat="1" ht="15" customHeight="1" x14ac:dyDescent="0.25"/>
    <row r="133" customFormat="1" ht="4.95" customHeight="1" x14ac:dyDescent="0.25"/>
    <row r="134" customFormat="1" x14ac:dyDescent="0.25"/>
    <row r="135" customFormat="1" ht="16.5" customHeight="1" x14ac:dyDescent="0.25"/>
    <row r="136" customFormat="1" ht="16.5" customHeight="1" x14ac:dyDescent="0.25"/>
    <row r="137" customFormat="1" ht="16.5" customHeight="1" x14ac:dyDescent="0.25"/>
    <row r="138" customFormat="1" ht="16.5" customHeight="1" x14ac:dyDescent="0.25"/>
    <row r="139" customFormat="1" ht="16.5" customHeight="1" x14ac:dyDescent="0.25"/>
    <row r="140" customFormat="1" ht="4.95" customHeight="1" x14ac:dyDescent="0.25"/>
    <row r="141" customFormat="1" x14ac:dyDescent="0.25"/>
    <row r="142" customFormat="1" ht="15" customHeigh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8" customHeight="1" x14ac:dyDescent="0.25"/>
    <row r="148" customFormat="1" x14ac:dyDescent="0.25"/>
    <row r="149" customFormat="1" ht="15.75" customHeight="1" x14ac:dyDescent="0.25"/>
    <row r="150" customFormat="1" ht="15.75" customHeigh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" customHeight="1" x14ac:dyDescent="0.25"/>
    <row r="155" customFormat="1" x14ac:dyDescent="0.25"/>
    <row r="156" customFormat="1" ht="15.75" customHeight="1" x14ac:dyDescent="0.25"/>
    <row r="157" customFormat="1" ht="15.75" customHeight="1" x14ac:dyDescent="0.25"/>
    <row r="158" customFormat="1" ht="15.75" customHeight="1" x14ac:dyDescent="0.25"/>
    <row r="159" customFormat="1" ht="15.75" customHeight="1" x14ac:dyDescent="0.25"/>
    <row r="160" customFormat="1" ht="15.75" customHeigh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spans="1:82" customFormat="1" x14ac:dyDescent="0.25"/>
    <row r="210" spans="1:82" customFormat="1" x14ac:dyDescent="0.25"/>
    <row r="211" spans="1:82" customFormat="1" x14ac:dyDescent="0.25"/>
    <row r="212" spans="1:82" customFormat="1" x14ac:dyDescent="0.25"/>
    <row r="213" spans="1:82" customFormat="1" x14ac:dyDescent="0.25"/>
    <row r="214" spans="1:82" customFormat="1" x14ac:dyDescent="0.25"/>
    <row r="215" spans="1:82" customFormat="1" x14ac:dyDescent="0.25"/>
    <row r="216" spans="1:82" customFormat="1" x14ac:dyDescent="0.25"/>
    <row r="217" spans="1:82" customFormat="1" x14ac:dyDescent="0.25"/>
    <row r="218" spans="1:82" customFormat="1" x14ac:dyDescent="0.25"/>
    <row r="219" spans="1:8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  <row r="224" spans="1:8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</row>
  </sheetData>
  <mergeCells count="24">
    <mergeCell ref="CS3:CV4"/>
    <mergeCell ref="C1:CK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CL3:CQ3"/>
    <mergeCell ref="BV3:CA3"/>
    <mergeCell ref="CF3:CK3"/>
    <mergeCell ref="CB3:CD3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342"/>
  <sheetViews>
    <sheetView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D113" sqref="D113"/>
    </sheetView>
  </sheetViews>
  <sheetFormatPr defaultColWidth="9.109375" defaultRowHeight="13.2" x14ac:dyDescent="0.25"/>
  <cols>
    <col min="1" max="1" width="3.33203125" style="1" customWidth="1"/>
    <col min="2" max="2" width="75.7773437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5.44140625" style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4.88671875" style="1" customWidth="1"/>
    <col min="65" max="65" width="13.5546875" style="1" customWidth="1"/>
    <col min="66" max="66" width="15.554687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54.21875" customWidth="1"/>
    <col min="98" max="99" width="16" style="1" customWidth="1"/>
    <col min="100" max="100" width="17.44140625" style="1" customWidth="1"/>
    <col min="101" max="101" width="7.88671875" customWidth="1"/>
    <col min="102" max="102" width="14.109375" style="1" bestFit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256</v>
      </c>
      <c r="B1" s="22"/>
      <c r="C1" s="323" t="s">
        <v>247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5"/>
      <c r="CQ1" s="200"/>
    </row>
    <row r="2" spans="1:101" s="20" customFormat="1" ht="18" customHeight="1" thickBot="1" x14ac:dyDescent="0.45">
      <c r="A2" s="23" t="s">
        <v>14</v>
      </c>
      <c r="B2" s="22"/>
      <c r="D2" s="326" t="s">
        <v>150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8"/>
      <c r="S2" s="185"/>
      <c r="T2" s="329" t="s">
        <v>151</v>
      </c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8"/>
      <c r="AI2" s="186"/>
      <c r="AJ2" s="329" t="s">
        <v>192</v>
      </c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8"/>
      <c r="AY2" s="186"/>
      <c r="AZ2" s="329" t="s">
        <v>208</v>
      </c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8"/>
      <c r="BO2" s="186"/>
      <c r="BP2" s="329" t="s">
        <v>156</v>
      </c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8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33" t="s">
        <v>238</v>
      </c>
      <c r="E3" s="334"/>
      <c r="F3" s="334"/>
      <c r="G3" s="334"/>
      <c r="H3" s="334"/>
      <c r="I3" s="335"/>
      <c r="J3" s="334" t="s">
        <v>129</v>
      </c>
      <c r="K3" s="334"/>
      <c r="L3" s="334"/>
      <c r="M3" s="334"/>
      <c r="N3" s="334"/>
      <c r="O3" s="335"/>
      <c r="P3" s="330" t="s">
        <v>180</v>
      </c>
      <c r="Q3" s="331"/>
      <c r="R3" s="332"/>
      <c r="S3" s="187"/>
      <c r="T3" s="336" t="s">
        <v>239</v>
      </c>
      <c r="U3" s="334"/>
      <c r="V3" s="334"/>
      <c r="W3" s="334"/>
      <c r="X3" s="334"/>
      <c r="Y3" s="335"/>
      <c r="Z3" s="336" t="s">
        <v>127</v>
      </c>
      <c r="AA3" s="334"/>
      <c r="AB3" s="334"/>
      <c r="AC3" s="334"/>
      <c r="AD3" s="334"/>
      <c r="AE3" s="335"/>
      <c r="AF3" s="330" t="s">
        <v>181</v>
      </c>
      <c r="AG3" s="331"/>
      <c r="AH3" s="332"/>
      <c r="AI3" s="188"/>
      <c r="AJ3" s="333" t="s">
        <v>240</v>
      </c>
      <c r="AK3" s="334"/>
      <c r="AL3" s="334"/>
      <c r="AM3" s="334"/>
      <c r="AN3" s="334"/>
      <c r="AO3" s="335"/>
      <c r="AP3" s="334" t="s">
        <v>193</v>
      </c>
      <c r="AQ3" s="334"/>
      <c r="AR3" s="334"/>
      <c r="AS3" s="334"/>
      <c r="AT3" s="334"/>
      <c r="AU3" s="335"/>
      <c r="AV3" s="330" t="s">
        <v>202</v>
      </c>
      <c r="AW3" s="331"/>
      <c r="AX3" s="332"/>
      <c r="AY3" s="188"/>
      <c r="AZ3" s="333" t="s">
        <v>241</v>
      </c>
      <c r="BA3" s="334"/>
      <c r="BB3" s="334"/>
      <c r="BC3" s="334"/>
      <c r="BD3" s="334"/>
      <c r="BE3" s="335"/>
      <c r="BF3" s="334" t="s">
        <v>209</v>
      </c>
      <c r="BG3" s="334"/>
      <c r="BH3" s="334"/>
      <c r="BI3" s="334"/>
      <c r="BJ3" s="334"/>
      <c r="BK3" s="335"/>
      <c r="BL3" s="330" t="s">
        <v>210</v>
      </c>
      <c r="BM3" s="331"/>
      <c r="BN3" s="332"/>
      <c r="BO3" s="188"/>
      <c r="BP3" s="333" t="s">
        <v>242</v>
      </c>
      <c r="BQ3" s="334"/>
      <c r="BR3" s="334"/>
      <c r="BS3" s="334"/>
      <c r="BT3" s="334"/>
      <c r="BU3" s="335"/>
      <c r="BV3" s="334" t="s">
        <v>136</v>
      </c>
      <c r="BW3" s="334"/>
      <c r="BX3" s="334"/>
      <c r="BY3" s="334"/>
      <c r="BZ3" s="334"/>
      <c r="CA3" s="335"/>
      <c r="CB3" s="330" t="s">
        <v>182</v>
      </c>
      <c r="CC3" s="331"/>
      <c r="CD3" s="332"/>
      <c r="CF3" s="337" t="s">
        <v>243</v>
      </c>
      <c r="CG3" s="338"/>
      <c r="CH3" s="338"/>
      <c r="CI3" s="338"/>
      <c r="CJ3" s="338"/>
      <c r="CK3" s="339"/>
      <c r="CL3" s="340" t="s">
        <v>142</v>
      </c>
      <c r="CM3" s="338"/>
      <c r="CN3" s="338"/>
      <c r="CO3" s="338"/>
      <c r="CP3" s="338"/>
      <c r="CQ3" s="339"/>
      <c r="CR3" s="158"/>
      <c r="CS3" s="347" t="s">
        <v>207</v>
      </c>
      <c r="CT3" s="348"/>
      <c r="CU3" s="348"/>
      <c r="CV3" s="349"/>
      <c r="CW3"/>
    </row>
    <row r="4" spans="1:101" s="12" customFormat="1" ht="13.5" customHeight="1" thickBot="1" x14ac:dyDescent="0.3">
      <c r="D4" s="231">
        <v>1044</v>
      </c>
      <c r="E4" s="232"/>
      <c r="F4" s="232"/>
      <c r="G4" s="232"/>
      <c r="H4" s="232"/>
      <c r="I4" s="233"/>
      <c r="J4" s="12">
        <v>1044</v>
      </c>
      <c r="O4" s="14"/>
      <c r="P4" s="13"/>
      <c r="Q4" s="182"/>
      <c r="R4" s="183"/>
      <c r="S4" s="15"/>
      <c r="T4" s="231">
        <v>1045</v>
      </c>
      <c r="U4" s="232"/>
      <c r="V4" s="232"/>
      <c r="W4" s="232"/>
      <c r="X4" s="232"/>
      <c r="Y4" s="233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E4" s="14"/>
      <c r="BK4" s="14"/>
      <c r="BL4" s="13"/>
      <c r="BM4" s="182"/>
      <c r="BN4" s="183"/>
      <c r="BO4" s="15"/>
      <c r="BP4" s="13">
        <v>1048</v>
      </c>
      <c r="BU4" s="14"/>
      <c r="CA4" s="14"/>
      <c r="CB4" s="13"/>
      <c r="CC4" s="182"/>
      <c r="CD4" s="183"/>
      <c r="CE4" s="17"/>
      <c r="CF4" s="149"/>
      <c r="CK4" s="14"/>
      <c r="CL4" s="13"/>
      <c r="CQ4" s="14"/>
      <c r="CS4" s="350"/>
      <c r="CT4" s="351"/>
      <c r="CU4" s="351"/>
      <c r="CV4" s="352"/>
      <c r="CW4"/>
    </row>
    <row r="5" spans="1:101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1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1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194</v>
      </c>
      <c r="AK5" s="102" t="s">
        <v>98</v>
      </c>
      <c r="AL5" s="102" t="s">
        <v>195</v>
      </c>
      <c r="AM5" s="102" t="s">
        <v>98</v>
      </c>
      <c r="AN5" s="102" t="s">
        <v>196</v>
      </c>
      <c r="AO5" s="103" t="s">
        <v>153</v>
      </c>
      <c r="AP5" s="241" t="s">
        <v>194</v>
      </c>
      <c r="AQ5" s="102" t="s">
        <v>98</v>
      </c>
      <c r="AR5" s="102" t="s">
        <v>195</v>
      </c>
      <c r="AS5" s="102" t="s">
        <v>98</v>
      </c>
      <c r="AT5" s="102" t="s">
        <v>196</v>
      </c>
      <c r="AU5" s="100" t="s">
        <v>153</v>
      </c>
      <c r="AV5" s="110" t="s">
        <v>194</v>
      </c>
      <c r="AW5" s="110" t="s">
        <v>195</v>
      </c>
      <c r="AX5" s="111" t="s">
        <v>197</v>
      </c>
      <c r="AY5" s="32"/>
      <c r="AZ5" s="104" t="s">
        <v>211</v>
      </c>
      <c r="BA5" s="102" t="s">
        <v>98</v>
      </c>
      <c r="BB5" s="102" t="s">
        <v>212</v>
      </c>
      <c r="BC5" s="102" t="s">
        <v>98</v>
      </c>
      <c r="BD5" s="102" t="s">
        <v>213</v>
      </c>
      <c r="BE5" s="103" t="s">
        <v>153</v>
      </c>
      <c r="BF5" s="241" t="s">
        <v>211</v>
      </c>
      <c r="BG5" s="102" t="s">
        <v>98</v>
      </c>
      <c r="BH5" s="102" t="s">
        <v>212</v>
      </c>
      <c r="BI5" s="102" t="s">
        <v>98</v>
      </c>
      <c r="BJ5" s="102" t="s">
        <v>213</v>
      </c>
      <c r="BK5" s="100" t="s">
        <v>153</v>
      </c>
      <c r="BL5" s="110" t="s">
        <v>211</v>
      </c>
      <c r="BM5" s="110" t="s">
        <v>212</v>
      </c>
      <c r="BN5" s="111" t="s">
        <v>214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1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2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2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2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0"/>
      <c r="BF6" s="242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242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3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3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3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37"/>
      <c r="BF7" s="243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243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8">
        <v>272927217.69999999</v>
      </c>
      <c r="E8" s="36"/>
      <c r="F8" s="36">
        <v>80486674.870000005</v>
      </c>
      <c r="G8" s="36"/>
      <c r="H8" s="36">
        <v>353413892.56999999</v>
      </c>
      <c r="I8" s="37"/>
      <c r="J8" s="38">
        <v>152826975.5</v>
      </c>
      <c r="K8" s="36"/>
      <c r="L8" s="36">
        <v>234680332.96999997</v>
      </c>
      <c r="M8" s="36"/>
      <c r="N8" s="36">
        <v>387507308.46999997</v>
      </c>
      <c r="O8" s="37"/>
      <c r="P8" s="116">
        <f>+D8+J8</f>
        <v>425754193.19999999</v>
      </c>
      <c r="Q8" s="117">
        <f>+F8+L8</f>
        <v>315167007.83999997</v>
      </c>
      <c r="R8" s="118">
        <f>+P8+Q8</f>
        <v>740921201.03999996</v>
      </c>
      <c r="S8" s="32"/>
      <c r="T8" s="38">
        <v>383388913.06</v>
      </c>
      <c r="U8" s="36"/>
      <c r="V8" s="36">
        <v>112130170.31999999</v>
      </c>
      <c r="W8" s="36"/>
      <c r="X8" s="36">
        <v>495519083.38</v>
      </c>
      <c r="Y8" s="37"/>
      <c r="Z8" s="38">
        <v>305427878.6499998</v>
      </c>
      <c r="AA8" s="36"/>
      <c r="AB8" s="36">
        <v>100263568.59999998</v>
      </c>
      <c r="AC8" s="36"/>
      <c r="AD8" s="36">
        <v>405691447.24999976</v>
      </c>
      <c r="AE8" s="37"/>
      <c r="AF8" s="116">
        <f>+T8+Z8</f>
        <v>688816791.7099998</v>
      </c>
      <c r="AG8" s="117">
        <f>+V8+AB8</f>
        <v>212393738.91999996</v>
      </c>
      <c r="AH8" s="118">
        <f>+AF8+AG8</f>
        <v>901210530.62999976</v>
      </c>
      <c r="AI8" s="32"/>
      <c r="AJ8" s="38">
        <v>109032599.67999998</v>
      </c>
      <c r="AK8" s="36"/>
      <c r="AL8" s="36">
        <v>33980676.980000004</v>
      </c>
      <c r="AM8" s="36"/>
      <c r="AN8" s="36">
        <v>143013276.65999997</v>
      </c>
      <c r="AO8" s="37"/>
      <c r="AP8" s="38">
        <v>57902084.810000002</v>
      </c>
      <c r="AQ8" s="36"/>
      <c r="AR8" s="36">
        <v>11333430.75</v>
      </c>
      <c r="AS8" s="36"/>
      <c r="AT8" s="36">
        <v>69235515.560000002</v>
      </c>
      <c r="AU8" s="37"/>
      <c r="AV8" s="116">
        <f>+AJ8+AP8</f>
        <v>166934684.48999998</v>
      </c>
      <c r="AW8" s="117">
        <f>+AL8+AR8</f>
        <v>45314107.730000004</v>
      </c>
      <c r="AX8" s="118">
        <f>+AV8+AW8</f>
        <v>212248792.21999997</v>
      </c>
      <c r="AY8" s="32"/>
      <c r="AZ8" s="38">
        <v>526156200.22669291</v>
      </c>
      <c r="BA8" s="36"/>
      <c r="BB8" s="36">
        <v>178866037.83330706</v>
      </c>
      <c r="BC8" s="36"/>
      <c r="BD8" s="36">
        <v>705022238.05999994</v>
      </c>
      <c r="BE8" s="37"/>
      <c r="BF8" s="38">
        <v>434665468.22886932</v>
      </c>
      <c r="BG8" s="36"/>
      <c r="BH8" s="36">
        <v>401848677.05113083</v>
      </c>
      <c r="BI8" s="36"/>
      <c r="BJ8" s="36">
        <v>836514145.28000021</v>
      </c>
      <c r="BK8" s="37"/>
      <c r="BL8" s="116">
        <f t="shared" ref="BL8:BL17" si="0">+AZ8+BF8</f>
        <v>960821668.45556223</v>
      </c>
      <c r="BM8" s="117">
        <f t="shared" ref="BM8:BM17" si="1">+BB8+BH8</f>
        <v>580714714.88443792</v>
      </c>
      <c r="BN8" s="118">
        <f>+BL8+BM8</f>
        <v>1541536383.3400002</v>
      </c>
      <c r="BO8" s="32"/>
      <c r="BP8" s="38">
        <v>318778962.59999985</v>
      </c>
      <c r="BQ8" s="36"/>
      <c r="BR8" s="36">
        <v>56195498.940000065</v>
      </c>
      <c r="BS8" s="36"/>
      <c r="BT8" s="36">
        <v>374974461.5399999</v>
      </c>
      <c r="BU8" s="37"/>
      <c r="BV8" s="38">
        <v>99744930.039999828</v>
      </c>
      <c r="BW8" s="36"/>
      <c r="BX8" s="36">
        <v>119477976.42000042</v>
      </c>
      <c r="BY8" s="36"/>
      <c r="BZ8" s="36">
        <v>219222906.46000025</v>
      </c>
      <c r="CA8" s="37"/>
      <c r="CB8" s="116">
        <f>+BP8+BV8</f>
        <v>418523892.63999969</v>
      </c>
      <c r="CC8" s="117">
        <f>+BR8+BX8</f>
        <v>175673475.36000049</v>
      </c>
      <c r="CD8" s="118">
        <f>+CB8+CC8</f>
        <v>594197368.00000024</v>
      </c>
      <c r="CE8" s="32"/>
      <c r="CF8" s="38">
        <f>+D8+T8+AJ8+AZ8+BP8</f>
        <v>1610283893.2666926</v>
      </c>
      <c r="CG8" s="36"/>
      <c r="CH8" s="36">
        <f>+F8+V8+AL8+BB8+BR8</f>
        <v>461659058.94330716</v>
      </c>
      <c r="CI8" s="39"/>
      <c r="CJ8" s="36">
        <f>+CF8+CH8</f>
        <v>2071942952.2099998</v>
      </c>
      <c r="CK8" s="40"/>
      <c r="CL8" s="38">
        <f>+J8+Z8+AP8+BF8+BV8</f>
        <v>1050567337.228869</v>
      </c>
      <c r="CM8" s="39"/>
      <c r="CN8" s="36">
        <f>+L8+AB8+AR8+BH8+BX8</f>
        <v>867603985.79113114</v>
      </c>
      <c r="CO8" s="39"/>
      <c r="CP8" s="36">
        <f>+CL8+CN8</f>
        <v>1918171323.02</v>
      </c>
      <c r="CQ8" s="40"/>
      <c r="CR8" s="152"/>
      <c r="CS8" s="161" t="s">
        <v>15</v>
      </c>
      <c r="CT8" s="38">
        <f>+CJ8</f>
        <v>2071942952.2099998</v>
      </c>
      <c r="CU8" s="36">
        <f>+CP8</f>
        <v>1918171323.02</v>
      </c>
      <c r="CV8" s="37">
        <f>+CT8+CU8</f>
        <v>3990114275.2299995</v>
      </c>
      <c r="CW8"/>
    </row>
    <row r="9" spans="1:101" s="19" customFormat="1" ht="13.2" customHeight="1" x14ac:dyDescent="0.3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2">+D9+J9</f>
        <v>0</v>
      </c>
      <c r="Q9" s="120">
        <f t="shared" ref="Q9:Q17" si="3">+F9+L9</f>
        <v>0</v>
      </c>
      <c r="R9" s="121">
        <f t="shared" ref="R9:R17" si="4">+P9+Q9</f>
        <v>0</v>
      </c>
      <c r="S9" s="32"/>
      <c r="T9" s="38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5">+T9+Z9</f>
        <v>0</v>
      </c>
      <c r="AG9" s="120">
        <f t="shared" ref="AG9:AG17" si="6">+V9+AB9</f>
        <v>0</v>
      </c>
      <c r="AH9" s="121">
        <f t="shared" ref="AH9:AH17" si="7">+AF9+AG9</f>
        <v>0</v>
      </c>
      <c r="AI9" s="32"/>
      <c r="AJ9" s="38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8">+AJ9+AP9</f>
        <v>0</v>
      </c>
      <c r="AW9" s="120">
        <f t="shared" ref="AW9:AW17" si="9">+AL9+AR9</f>
        <v>0</v>
      </c>
      <c r="AX9" s="121">
        <f t="shared" ref="AX9:AX17" si="10">+AV9+AW9</f>
        <v>0</v>
      </c>
      <c r="AY9" s="32"/>
      <c r="AZ9" s="38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si="0"/>
        <v>0</v>
      </c>
      <c r="BM9" s="120">
        <f t="shared" si="1"/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7" si="17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5">
        <v>272927217.69999999</v>
      </c>
      <c r="E10" s="43"/>
      <c r="F10" s="43">
        <v>80486674.870000005</v>
      </c>
      <c r="G10" s="43"/>
      <c r="H10" s="43">
        <v>353413892.56999999</v>
      </c>
      <c r="I10" s="44"/>
      <c r="J10" s="45">
        <v>152826975.5</v>
      </c>
      <c r="K10" s="43"/>
      <c r="L10" s="43">
        <v>234680332.96999997</v>
      </c>
      <c r="M10" s="43"/>
      <c r="N10" s="43">
        <v>387507308.46999997</v>
      </c>
      <c r="O10" s="44"/>
      <c r="P10" s="122">
        <f t="shared" si="2"/>
        <v>425754193.19999999</v>
      </c>
      <c r="Q10" s="123">
        <f t="shared" si="3"/>
        <v>315167007.83999997</v>
      </c>
      <c r="R10" s="124">
        <f t="shared" si="4"/>
        <v>740921201.03999996</v>
      </c>
      <c r="S10" s="32"/>
      <c r="T10" s="45">
        <v>383388913.06</v>
      </c>
      <c r="U10" s="43"/>
      <c r="V10" s="43">
        <v>112130170.31999999</v>
      </c>
      <c r="W10" s="43"/>
      <c r="X10" s="43">
        <v>495519083.38</v>
      </c>
      <c r="Y10" s="44"/>
      <c r="Z10" s="45">
        <v>305427878.6499998</v>
      </c>
      <c r="AA10" s="43"/>
      <c r="AB10" s="43">
        <v>100263568.59999998</v>
      </c>
      <c r="AC10" s="43"/>
      <c r="AD10" s="43">
        <v>405691447.24999976</v>
      </c>
      <c r="AE10" s="44"/>
      <c r="AF10" s="122">
        <f t="shared" si="5"/>
        <v>688816791.7099998</v>
      </c>
      <c r="AG10" s="123">
        <f t="shared" si="6"/>
        <v>212393738.91999996</v>
      </c>
      <c r="AH10" s="124">
        <f t="shared" si="7"/>
        <v>901210530.62999976</v>
      </c>
      <c r="AI10" s="32"/>
      <c r="AJ10" s="45">
        <v>109032599.67999998</v>
      </c>
      <c r="AK10" s="43"/>
      <c r="AL10" s="43">
        <v>33980676.980000004</v>
      </c>
      <c r="AM10" s="43"/>
      <c r="AN10" s="43">
        <v>143013276.65999997</v>
      </c>
      <c r="AO10" s="44"/>
      <c r="AP10" s="45">
        <v>57902084.810000002</v>
      </c>
      <c r="AQ10" s="43"/>
      <c r="AR10" s="43">
        <v>11333430.75</v>
      </c>
      <c r="AS10" s="43"/>
      <c r="AT10" s="43">
        <v>69235515.560000002</v>
      </c>
      <c r="AU10" s="44"/>
      <c r="AV10" s="122">
        <f t="shared" si="8"/>
        <v>166934684.48999998</v>
      </c>
      <c r="AW10" s="123">
        <f t="shared" si="9"/>
        <v>45314107.730000004</v>
      </c>
      <c r="AX10" s="124">
        <f t="shared" si="10"/>
        <v>212248792.21999997</v>
      </c>
      <c r="AY10" s="32"/>
      <c r="AZ10" s="45">
        <v>526156200.22669291</v>
      </c>
      <c r="BA10" s="43"/>
      <c r="BB10" s="43">
        <v>178866037.83330706</v>
      </c>
      <c r="BC10" s="43"/>
      <c r="BD10" s="43">
        <v>705022238.05999994</v>
      </c>
      <c r="BE10" s="44"/>
      <c r="BF10" s="45">
        <v>434665468.22886932</v>
      </c>
      <c r="BG10" s="43"/>
      <c r="BH10" s="43">
        <v>401848677.05113083</v>
      </c>
      <c r="BI10" s="43"/>
      <c r="BJ10" s="43">
        <v>836514145.28000021</v>
      </c>
      <c r="BK10" s="44"/>
      <c r="BL10" s="122">
        <f t="shared" si="0"/>
        <v>960821668.45556223</v>
      </c>
      <c r="BM10" s="123">
        <f t="shared" si="1"/>
        <v>580714714.88443792</v>
      </c>
      <c r="BN10" s="124">
        <f t="shared" si="11"/>
        <v>1541536383.3400002</v>
      </c>
      <c r="BO10" s="32"/>
      <c r="BP10" s="45">
        <v>318778962.59999985</v>
      </c>
      <c r="BQ10" s="43"/>
      <c r="BR10" s="43">
        <v>56195498.940000065</v>
      </c>
      <c r="BS10" s="43"/>
      <c r="BT10" s="43">
        <v>374974461.5399999</v>
      </c>
      <c r="BU10" s="44"/>
      <c r="BV10" s="45">
        <v>99744930.039999828</v>
      </c>
      <c r="BW10" s="43"/>
      <c r="BX10" s="43">
        <v>119477976.42000042</v>
      </c>
      <c r="BY10" s="43"/>
      <c r="BZ10" s="43">
        <v>219222906.46000025</v>
      </c>
      <c r="CA10" s="44"/>
      <c r="CB10" s="122">
        <f t="shared" si="12"/>
        <v>418523892.63999969</v>
      </c>
      <c r="CC10" s="123">
        <f t="shared" si="13"/>
        <v>175673475.36000049</v>
      </c>
      <c r="CD10" s="124">
        <f t="shared" si="14"/>
        <v>594197368.00000024</v>
      </c>
      <c r="CE10" s="32"/>
      <c r="CF10" s="38">
        <f t="shared" si="15"/>
        <v>1610283893.2666926</v>
      </c>
      <c r="CG10" s="36"/>
      <c r="CH10" s="36">
        <f t="shared" si="16"/>
        <v>461659058.94330716</v>
      </c>
      <c r="CI10" s="46"/>
      <c r="CJ10" s="36">
        <f t="shared" si="17"/>
        <v>2071942952.2099998</v>
      </c>
      <c r="CK10" s="47"/>
      <c r="CL10" s="45">
        <f>+CL8+CL9</f>
        <v>1050567337.228869</v>
      </c>
      <c r="CM10" s="46"/>
      <c r="CN10" s="43">
        <f>+CN8+CN9</f>
        <v>867603985.79113114</v>
      </c>
      <c r="CO10" s="46"/>
      <c r="CP10" s="43">
        <f>+CP8+CP9</f>
        <v>1918171323.02</v>
      </c>
      <c r="CQ10" s="47"/>
      <c r="CR10" s="153"/>
      <c r="CS10" s="161" t="s">
        <v>17</v>
      </c>
      <c r="CT10" s="45">
        <f>+CT8</f>
        <v>2071942952.2099998</v>
      </c>
      <c r="CU10" s="43">
        <f>+CU8</f>
        <v>1918171323.02</v>
      </c>
      <c r="CV10" s="44">
        <f>+CV8</f>
        <v>3990114275.2299995</v>
      </c>
      <c r="CW10"/>
    </row>
    <row r="11" spans="1:101" s="19" customFormat="1" ht="15.6" x14ac:dyDescent="0.3">
      <c r="A11" s="26">
        <v>2</v>
      </c>
      <c r="B11" s="312" t="s">
        <v>205</v>
      </c>
      <c r="C11" s="34"/>
      <c r="D11" s="38">
        <v>0</v>
      </c>
      <c r="E11" s="36"/>
      <c r="F11" s="36">
        <v>0</v>
      </c>
      <c r="G11" s="36"/>
      <c r="H11" s="36">
        <v>0</v>
      </c>
      <c r="I11" s="37"/>
      <c r="J11" s="38">
        <v>0</v>
      </c>
      <c r="K11" s="36"/>
      <c r="L11" s="36">
        <v>0</v>
      </c>
      <c r="M11" s="36"/>
      <c r="N11" s="36">
        <v>0</v>
      </c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8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8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0</v>
      </c>
      <c r="AS11" s="36"/>
      <c r="AT11" s="36">
        <v>0</v>
      </c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8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0"/>
        <v>0</v>
      </c>
      <c r="BM11" s="117">
        <f t="shared" si="1"/>
        <v>0</v>
      </c>
      <c r="BN11" s="118">
        <f t="shared" si="11"/>
        <v>0</v>
      </c>
      <c r="BO11" s="32"/>
      <c r="BP11" s="38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0</v>
      </c>
      <c r="CG11" s="36"/>
      <c r="CH11" s="36">
        <f t="shared" si="16"/>
        <v>0</v>
      </c>
      <c r="CI11" s="39"/>
      <c r="CJ11" s="36">
        <f t="shared" si="17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161" t="s">
        <v>205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312" t="s">
        <v>244</v>
      </c>
      <c r="C12" s="34"/>
      <c r="D12" s="38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8">
        <v>0</v>
      </c>
      <c r="U12" s="36"/>
      <c r="V12" s="36">
        <v>27388234.000000004</v>
      </c>
      <c r="W12" s="36"/>
      <c r="X12" s="36">
        <v>27388234.000000004</v>
      </c>
      <c r="Y12" s="37"/>
      <c r="Z12" s="38">
        <v>0</v>
      </c>
      <c r="AA12" s="36"/>
      <c r="AB12" s="36">
        <v>131356938.00000001</v>
      </c>
      <c r="AC12" s="36"/>
      <c r="AD12" s="36">
        <v>131356938.00000001</v>
      </c>
      <c r="AE12" s="37"/>
      <c r="AF12" s="116">
        <f t="shared" ref="AF12" si="27">+T12+Z12</f>
        <v>0</v>
      </c>
      <c r="AG12" s="117">
        <f t="shared" ref="AG12" si="28">+V12+AB12</f>
        <v>158745172.00000003</v>
      </c>
      <c r="AH12" s="118">
        <f t="shared" ref="AH12" si="29">+AF12+AG12</f>
        <v>158745172.00000003</v>
      </c>
      <c r="AI12" s="32"/>
      <c r="AJ12" s="38">
        <v>-320697.20999999996</v>
      </c>
      <c r="AK12" s="36"/>
      <c r="AL12" s="36">
        <v>20802641.59</v>
      </c>
      <c r="AM12" s="36"/>
      <c r="AN12" s="36">
        <v>20481944.379999999</v>
      </c>
      <c r="AO12" s="37"/>
      <c r="AP12" s="38">
        <v>-49340.729999999981</v>
      </c>
      <c r="AQ12" s="36"/>
      <c r="AR12" s="36">
        <v>53336885.359999999</v>
      </c>
      <c r="AS12" s="36"/>
      <c r="AT12" s="36">
        <v>53287544.630000003</v>
      </c>
      <c r="AU12" s="37"/>
      <c r="AV12" s="116">
        <f t="shared" ref="AV12" si="30">+AJ12+AP12</f>
        <v>-370037.93999999994</v>
      </c>
      <c r="AW12" s="117">
        <f t="shared" ref="AW12" si="31">+AL12+AR12</f>
        <v>74139526.950000003</v>
      </c>
      <c r="AX12" s="118">
        <f t="shared" ref="AX12" si="32">+AV12+AW12</f>
        <v>73769489.010000005</v>
      </c>
      <c r="AY12" s="32"/>
      <c r="AZ12" s="38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0"/>
        <v>0</v>
      </c>
      <c r="BM12" s="117">
        <f t="shared" si="1"/>
        <v>0</v>
      </c>
      <c r="BN12" s="118">
        <f t="shared" ref="BN12" si="33">+BL12+BM12</f>
        <v>0</v>
      </c>
      <c r="BO12" s="32"/>
      <c r="BP12" s="38">
        <v>-8479442.0000000093</v>
      </c>
      <c r="BQ12" s="36"/>
      <c r="BR12" s="36">
        <v>-3548518.0000000005</v>
      </c>
      <c r="BS12" s="36"/>
      <c r="BT12" s="36">
        <v>-12027960.000000009</v>
      </c>
      <c r="BU12" s="37"/>
      <c r="BV12" s="38">
        <v>5371891.9999999991</v>
      </c>
      <c r="BW12" s="36"/>
      <c r="BX12" s="36">
        <v>0</v>
      </c>
      <c r="BY12" s="36"/>
      <c r="BZ12" s="36">
        <v>5371891.9999999991</v>
      </c>
      <c r="CA12" s="37"/>
      <c r="CB12" s="116">
        <f t="shared" ref="CB12" si="34">+BP12+BV12</f>
        <v>-3107550.0000000102</v>
      </c>
      <c r="CC12" s="117">
        <f t="shared" ref="CC12" si="35">+BR12+BX12</f>
        <v>-3548518.0000000005</v>
      </c>
      <c r="CD12" s="118">
        <f t="shared" ref="CD12" si="36">+CB12+CC12</f>
        <v>-6656068.0000000112</v>
      </c>
      <c r="CE12" s="32"/>
      <c r="CF12" s="38">
        <f t="shared" si="15"/>
        <v>-8800139.2100000083</v>
      </c>
      <c r="CG12" s="36"/>
      <c r="CH12" s="36">
        <f t="shared" si="16"/>
        <v>44642357.590000004</v>
      </c>
      <c r="CI12" s="39"/>
      <c r="CJ12" s="36">
        <f t="shared" si="17"/>
        <v>35842218.379999995</v>
      </c>
      <c r="CK12" s="40"/>
      <c r="CL12" s="38">
        <f t="shared" si="18"/>
        <v>5322551.2699999996</v>
      </c>
      <c r="CM12" s="39"/>
      <c r="CN12" s="36">
        <f t="shared" si="19"/>
        <v>184693823.36000001</v>
      </c>
      <c r="CO12" s="39"/>
      <c r="CP12" s="36">
        <f t="shared" si="20"/>
        <v>190016374.63000003</v>
      </c>
      <c r="CQ12" s="40"/>
      <c r="CR12" s="152"/>
      <c r="CS12" s="161" t="s">
        <v>206</v>
      </c>
      <c r="CT12" s="38">
        <f t="shared" si="21"/>
        <v>35842218.379999995</v>
      </c>
      <c r="CU12" s="36">
        <f t="shared" si="22"/>
        <v>190016374.63000003</v>
      </c>
      <c r="CV12" s="37">
        <f t="shared" si="23"/>
        <v>225858593.01000002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8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8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8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8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0"/>
        <v>0</v>
      </c>
      <c r="BM13" s="117">
        <f t="shared" si="1"/>
        <v>0</v>
      </c>
      <c r="BN13" s="118">
        <f t="shared" si="11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8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8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8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8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0"/>
        <v>0</v>
      </c>
      <c r="BM14" s="117">
        <f t="shared" si="1"/>
        <v>0</v>
      </c>
      <c r="BN14" s="118">
        <f t="shared" si="11"/>
        <v>0</v>
      </c>
      <c r="BO14" s="32"/>
      <c r="BP14" s="38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8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8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8">
        <v>19452475.983830001</v>
      </c>
      <c r="AK15" s="36"/>
      <c r="AL15" s="36">
        <v>16407048.067370996</v>
      </c>
      <c r="AM15" s="36"/>
      <c r="AN15" s="36">
        <v>35859524.051201001</v>
      </c>
      <c r="AO15" s="37"/>
      <c r="AP15" s="38">
        <v>17748314.407075003</v>
      </c>
      <c r="AQ15" s="36"/>
      <c r="AR15" s="36">
        <v>11774005.108813999</v>
      </c>
      <c r="AS15" s="36"/>
      <c r="AT15" s="36">
        <v>29522319.515889004</v>
      </c>
      <c r="AU15" s="37"/>
      <c r="AV15" s="116">
        <f t="shared" si="8"/>
        <v>37200790.390905008</v>
      </c>
      <c r="AW15" s="117">
        <f t="shared" si="9"/>
        <v>28181053.176184997</v>
      </c>
      <c r="AX15" s="118">
        <f t="shared" si="10"/>
        <v>65381843.567090005</v>
      </c>
      <c r="AY15" s="32"/>
      <c r="AZ15" s="38">
        <v>0</v>
      </c>
      <c r="BA15" s="36"/>
      <c r="BB15" s="36">
        <v>0</v>
      </c>
      <c r="BC15" s="36"/>
      <c r="BD15" s="36">
        <v>0</v>
      </c>
      <c r="BE15" s="37"/>
      <c r="BF15" s="38">
        <v>24478.426319716902</v>
      </c>
      <c r="BG15" s="36"/>
      <c r="BH15" s="36">
        <v>20801.113680283113</v>
      </c>
      <c r="BI15" s="36"/>
      <c r="BJ15" s="36">
        <v>45279.540000000015</v>
      </c>
      <c r="BK15" s="37"/>
      <c r="BL15" s="116">
        <f t="shared" si="0"/>
        <v>24478.426319716902</v>
      </c>
      <c r="BM15" s="117">
        <f t="shared" si="1"/>
        <v>20801.113680283113</v>
      </c>
      <c r="BN15" s="118">
        <f t="shared" si="11"/>
        <v>45279.540000000015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19452475.983830001</v>
      </c>
      <c r="CG15" s="36"/>
      <c r="CH15" s="36">
        <f t="shared" si="16"/>
        <v>16407048.067370996</v>
      </c>
      <c r="CI15" s="39"/>
      <c r="CJ15" s="36">
        <f t="shared" si="17"/>
        <v>35859524.051201001</v>
      </c>
      <c r="CK15" s="40"/>
      <c r="CL15" s="38">
        <f t="shared" si="18"/>
        <v>17772792.833394721</v>
      </c>
      <c r="CM15" s="39"/>
      <c r="CN15" s="36">
        <f t="shared" si="19"/>
        <v>11794806.222494282</v>
      </c>
      <c r="CO15" s="39"/>
      <c r="CP15" s="36">
        <f t="shared" si="20"/>
        <v>29567599.055889003</v>
      </c>
      <c r="CQ15" s="40"/>
      <c r="CR15" s="152"/>
      <c r="CS15" s="161" t="s">
        <v>4</v>
      </c>
      <c r="CT15" s="38">
        <f t="shared" si="21"/>
        <v>35859524.051201001</v>
      </c>
      <c r="CU15" s="36">
        <f t="shared" si="22"/>
        <v>29567599.055889003</v>
      </c>
      <c r="CV15" s="37">
        <f t="shared" si="23"/>
        <v>65427123.107090004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8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2"/>
        <v>0</v>
      </c>
      <c r="Q16" s="117">
        <f t="shared" si="3"/>
        <v>0</v>
      </c>
      <c r="R16" s="118">
        <f t="shared" si="4"/>
        <v>0</v>
      </c>
      <c r="S16" s="32"/>
      <c r="T16" s="38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5"/>
        <v>0</v>
      </c>
      <c r="AG16" s="117">
        <f t="shared" si="6"/>
        <v>0</v>
      </c>
      <c r="AH16" s="118">
        <f t="shared" si="7"/>
        <v>0</v>
      </c>
      <c r="AI16" s="32"/>
      <c r="AJ16" s="38">
        <v>0</v>
      </c>
      <c r="AK16" s="36"/>
      <c r="AL16" s="36">
        <v>0</v>
      </c>
      <c r="AM16" s="36"/>
      <c r="AN16" s="36">
        <v>0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8"/>
        <v>0</v>
      </c>
      <c r="AW16" s="117">
        <f t="shared" si="9"/>
        <v>0</v>
      </c>
      <c r="AX16" s="118">
        <f t="shared" si="10"/>
        <v>0</v>
      </c>
      <c r="AY16" s="32"/>
      <c r="AZ16" s="38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0"/>
        <v>0</v>
      </c>
      <c r="BM16" s="117">
        <f t="shared" si="1"/>
        <v>0</v>
      </c>
      <c r="BN16" s="118">
        <f t="shared" si="11"/>
        <v>0</v>
      </c>
      <c r="BO16" s="32"/>
      <c r="BP16" s="38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5">
        <v>272927217.69999999</v>
      </c>
      <c r="E17" s="46">
        <v>2443.2032161857705</v>
      </c>
      <c r="F17" s="43">
        <v>80486674.870000005</v>
      </c>
      <c r="G17" s="46">
        <v>2789.252663917383</v>
      </c>
      <c r="H17" s="43">
        <v>353413892.56999999</v>
      </c>
      <c r="I17" s="47">
        <v>2514.24237563626</v>
      </c>
      <c r="J17" s="45">
        <v>152826975.5</v>
      </c>
      <c r="K17" s="46">
        <v>430.79253077034781</v>
      </c>
      <c r="L17" s="43">
        <v>234680332.96999997</v>
      </c>
      <c r="M17" s="46">
        <v>816.3560855106391</v>
      </c>
      <c r="N17" s="43">
        <v>387507308.46999997</v>
      </c>
      <c r="O17" s="47">
        <v>603.37709971750019</v>
      </c>
      <c r="P17" s="122">
        <f t="shared" si="2"/>
        <v>425754193.19999999</v>
      </c>
      <c r="Q17" s="123">
        <f t="shared" si="3"/>
        <v>315167007.83999997</v>
      </c>
      <c r="R17" s="124">
        <f t="shared" si="4"/>
        <v>740921201.03999996</v>
      </c>
      <c r="S17" s="32"/>
      <c r="T17" s="45">
        <v>383388913.06</v>
      </c>
      <c r="U17" s="46">
        <v>2915.3941907912249</v>
      </c>
      <c r="V17" s="43">
        <v>139518404.31999999</v>
      </c>
      <c r="W17" s="46">
        <v>2410.4769232895646</v>
      </c>
      <c r="X17" s="43">
        <v>522907317.38</v>
      </c>
      <c r="Y17" s="47">
        <v>2761.0809587876547</v>
      </c>
      <c r="Z17" s="45">
        <v>305427878.6499998</v>
      </c>
      <c r="AA17" s="46">
        <v>336.71176911883032</v>
      </c>
      <c r="AB17" s="43">
        <v>231620506.59999999</v>
      </c>
      <c r="AC17" s="46">
        <v>535.71463139342859</v>
      </c>
      <c r="AD17" s="43">
        <v>537048385.24999976</v>
      </c>
      <c r="AE17" s="47">
        <v>400.94754350299507</v>
      </c>
      <c r="AF17" s="122">
        <f t="shared" si="5"/>
        <v>688816791.7099998</v>
      </c>
      <c r="AG17" s="123">
        <f t="shared" si="6"/>
        <v>371138910.91999996</v>
      </c>
      <c r="AH17" s="124">
        <f t="shared" si="7"/>
        <v>1059955702.6299998</v>
      </c>
      <c r="AI17" s="32"/>
      <c r="AJ17" s="45">
        <v>128164378.45382999</v>
      </c>
      <c r="AK17" s="46">
        <v>3026.1706283960611</v>
      </c>
      <c r="AL17" s="43">
        <v>71190366.637371004</v>
      </c>
      <c r="AM17" s="46">
        <v>2550.4376683757032</v>
      </c>
      <c r="AN17" s="43">
        <v>199354745.09120095</v>
      </c>
      <c r="AO17" s="47">
        <v>2837.1841612638004</v>
      </c>
      <c r="AP17" s="45">
        <v>75601058.487075001</v>
      </c>
      <c r="AQ17" s="46">
        <v>460.64219988347014</v>
      </c>
      <c r="AR17" s="43">
        <v>76444321.218814</v>
      </c>
      <c r="AS17" s="46">
        <v>539.16802710368029</v>
      </c>
      <c r="AT17" s="43">
        <v>152045379.70588899</v>
      </c>
      <c r="AU17" s="47">
        <v>497.03788359672507</v>
      </c>
      <c r="AV17" s="122">
        <f t="shared" si="8"/>
        <v>203765436.94090497</v>
      </c>
      <c r="AW17" s="123">
        <f t="shared" si="9"/>
        <v>147634687.85618502</v>
      </c>
      <c r="AX17" s="124">
        <f t="shared" si="10"/>
        <v>351400124.79708999</v>
      </c>
      <c r="AY17" s="32"/>
      <c r="AZ17" s="45">
        <v>526156200.22669291</v>
      </c>
      <c r="BA17" s="46">
        <v>3051.4513694477491</v>
      </c>
      <c r="BB17" s="43">
        <v>178866037.83330706</v>
      </c>
      <c r="BC17" s="46">
        <v>2986.9838991104107</v>
      </c>
      <c r="BD17" s="43">
        <v>705022238.05999994</v>
      </c>
      <c r="BE17" s="47">
        <v>3034.8337913133314</v>
      </c>
      <c r="BF17" s="45">
        <v>434689946.65518904</v>
      </c>
      <c r="BG17" s="46">
        <v>419.84874010740606</v>
      </c>
      <c r="BH17" s="43">
        <v>401869478.16481113</v>
      </c>
      <c r="BI17" s="46">
        <v>817.96822811061247</v>
      </c>
      <c r="BJ17" s="43">
        <v>836559424.82000017</v>
      </c>
      <c r="BK17" s="47">
        <v>547.9703120228528</v>
      </c>
      <c r="BL17" s="122">
        <f t="shared" si="0"/>
        <v>960846146.88188195</v>
      </c>
      <c r="BM17" s="123">
        <f t="shared" si="1"/>
        <v>580735515.99811816</v>
      </c>
      <c r="BN17" s="124">
        <f t="shared" si="11"/>
        <v>1541581662.8800001</v>
      </c>
      <c r="BO17" s="32"/>
      <c r="BP17" s="45">
        <v>310299520.59999985</v>
      </c>
      <c r="BQ17" s="46">
        <v>2123.6664312356693</v>
      </c>
      <c r="BR17" s="43">
        <v>52646980.940000065</v>
      </c>
      <c r="BS17" s="46">
        <v>2160.4079338503861</v>
      </c>
      <c r="BT17" s="43">
        <v>362946501.5399999</v>
      </c>
      <c r="BU17" s="47">
        <v>2128.9182652917571</v>
      </c>
      <c r="BV17" s="45">
        <v>105116822.03999983</v>
      </c>
      <c r="BW17" s="46">
        <v>331.51514456919335</v>
      </c>
      <c r="BX17" s="43">
        <v>119477976.42000042</v>
      </c>
      <c r="BY17" s="46">
        <v>550.97568997639087</v>
      </c>
      <c r="BZ17" s="43">
        <v>224594798.46000025</v>
      </c>
      <c r="CA17" s="47">
        <v>420.64622656987507</v>
      </c>
      <c r="CB17" s="122">
        <f t="shared" si="12"/>
        <v>415416342.63999969</v>
      </c>
      <c r="CC17" s="123">
        <f t="shared" si="13"/>
        <v>172124957.36000049</v>
      </c>
      <c r="CD17" s="124">
        <f t="shared" si="14"/>
        <v>587541300.00000024</v>
      </c>
      <c r="CE17" s="32"/>
      <c r="CF17" s="45">
        <f>SUM(CF10:CF16)</f>
        <v>1620936230.0405226</v>
      </c>
      <c r="CG17" s="46">
        <f>+CF17/$CF$112</f>
        <v>2683.1852836803077</v>
      </c>
      <c r="CH17" s="43">
        <f>SUM(CH10:CH16)</f>
        <v>522708464.60067821</v>
      </c>
      <c r="CI17" s="46">
        <f>+CH17/$CH$112</f>
        <v>2627.9986559821841</v>
      </c>
      <c r="CJ17" s="43">
        <f t="shared" si="17"/>
        <v>2143644694.6412008</v>
      </c>
      <c r="CK17" s="47">
        <f>+CJ17/$CJ$112</f>
        <v>2669.5159305211137</v>
      </c>
      <c r="CL17" s="45">
        <f>SUM(CL10:CL16)</f>
        <v>1073662681.3322637</v>
      </c>
      <c r="CM17" s="46">
        <f>+CL17/$CL$112</f>
        <v>386.43233058828571</v>
      </c>
      <c r="CN17" s="43">
        <f>SUM(CN10:CN16)</f>
        <v>1064092615.3736254</v>
      </c>
      <c r="CO17" s="46">
        <f>+CN17/$CN$112</f>
        <v>677.86829762260447</v>
      </c>
      <c r="CP17" s="43">
        <f>SUM(CP10:CP16)</f>
        <v>2137755296.705889</v>
      </c>
      <c r="CQ17" s="47">
        <f>+CP17/$CP$112</f>
        <v>491.64587855596216</v>
      </c>
      <c r="CR17" s="153"/>
      <c r="CS17" s="161" t="s">
        <v>92</v>
      </c>
      <c r="CT17" s="45">
        <f>SUM(CT10:CT16)</f>
        <v>2143644694.6412008</v>
      </c>
      <c r="CU17" s="43">
        <f>SUM(CU10:CU16)</f>
        <v>2137755296.705889</v>
      </c>
      <c r="CV17" s="44">
        <f>SUM(CV10:CV16)</f>
        <v>4281399991.3470898</v>
      </c>
      <c r="CW17"/>
      <c r="CY17" s="48"/>
    </row>
    <row r="18" spans="1:103" s="19" customFormat="1" ht="15.6" x14ac:dyDescent="0.3">
      <c r="A18" s="26"/>
      <c r="B18" s="26"/>
      <c r="C18" s="34"/>
      <c r="D18" s="38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8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8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8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8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8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8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8">
        <v>463556.02</v>
      </c>
      <c r="E21" s="39">
        <v>4.1496834522058572</v>
      </c>
      <c r="F21" s="36">
        <v>10844.46</v>
      </c>
      <c r="G21" s="39">
        <v>0.37581300249514832</v>
      </c>
      <c r="H21" s="36">
        <v>474400.48000000004</v>
      </c>
      <c r="I21" s="40">
        <v>3.3749601102676943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37">+D21+J21</f>
        <v>463556.02</v>
      </c>
      <c r="Q21" s="117">
        <f t="shared" ref="Q21:Q64" si="38">+F21+L21</f>
        <v>10844.46</v>
      </c>
      <c r="R21" s="118">
        <f t="shared" ref="R21:R64" si="39">+P21+Q21</f>
        <v>474400.48000000004</v>
      </c>
      <c r="S21" s="32"/>
      <c r="T21" s="38">
        <v>92751.516291237029</v>
      </c>
      <c r="U21" s="39">
        <v>0.70530790685705513</v>
      </c>
      <c r="V21" s="36">
        <v>2.9287483959788319E-14</v>
      </c>
      <c r="W21" s="39">
        <v>5.0600352383877535E-19</v>
      </c>
      <c r="X21" s="36">
        <v>92751.516291237029</v>
      </c>
      <c r="Y21" s="40">
        <v>0.48975112227070267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0">+T21+Z21</f>
        <v>92751.516291237029</v>
      </c>
      <c r="AG21" s="117">
        <f t="shared" ref="AG21:AG62" si="41">+V21+AB21</f>
        <v>2.9287483959788319E-14</v>
      </c>
      <c r="AH21" s="118">
        <f t="shared" ref="AH21:AH63" si="42">+AF21+AG21</f>
        <v>92751.516291237029</v>
      </c>
      <c r="AI21" s="32"/>
      <c r="AJ21" s="38">
        <v>4252.3232764539835</v>
      </c>
      <c r="AK21" s="39">
        <v>0.10040430856757611</v>
      </c>
      <c r="AL21" s="36">
        <v>1556.9028358756534</v>
      </c>
      <c r="AM21" s="39">
        <v>5.5776979754080656E-2</v>
      </c>
      <c r="AN21" s="36">
        <v>5809.2261123296366</v>
      </c>
      <c r="AO21" s="40">
        <v>8.267595691069006E-2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43">+AJ21+AP21</f>
        <v>4252.3232764539835</v>
      </c>
      <c r="AW21" s="117">
        <f t="shared" ref="AW21:AW64" si="44">+AL21+AR21</f>
        <v>1556.9028358756534</v>
      </c>
      <c r="AX21" s="118">
        <f t="shared" ref="AX21:AX64" si="45">+AV21+AW21</f>
        <v>5809.2261123296366</v>
      </c>
      <c r="AY21" s="32"/>
      <c r="AZ21" s="38">
        <v>312537.95489996899</v>
      </c>
      <c r="BA21" s="39">
        <v>1.8125689102837004</v>
      </c>
      <c r="BB21" s="36">
        <v>19901.376343976412</v>
      </c>
      <c r="BC21" s="39">
        <v>0.33234420256456837</v>
      </c>
      <c r="BD21" s="36">
        <v>332439.3312439454</v>
      </c>
      <c r="BE21" s="40">
        <v>1.4310160184406415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46">+AZ21+BF21</f>
        <v>312537.95489996899</v>
      </c>
      <c r="BM21" s="117">
        <f t="shared" ref="BM21:BM64" si="47">+BB21+BH21</f>
        <v>19901.376343976412</v>
      </c>
      <c r="BN21" s="118">
        <f t="shared" ref="BN21:BN64" si="48">+BL21+BM21</f>
        <v>332439.3312439454</v>
      </c>
      <c r="BO21" s="32"/>
      <c r="BP21" s="38">
        <v>444384.39506989159</v>
      </c>
      <c r="BQ21" s="39">
        <v>3.0413331627135585</v>
      </c>
      <c r="BR21" s="36">
        <v>3.4665753831013717</v>
      </c>
      <c r="BS21" s="39">
        <v>1.4225349349999473E-4</v>
      </c>
      <c r="BT21" s="36">
        <v>444387.86164527468</v>
      </c>
      <c r="BU21" s="40">
        <v>2.6066250301803962</v>
      </c>
      <c r="BV21" s="38">
        <v>14.517180998492336</v>
      </c>
      <c r="BW21" s="39">
        <v>4.57839693405208E-5</v>
      </c>
      <c r="BX21" s="36">
        <v>8.841212378278307E-2</v>
      </c>
      <c r="BY21" s="39">
        <v>4.0771473005415346E-7</v>
      </c>
      <c r="BZ21" s="36">
        <v>14.605593122275119</v>
      </c>
      <c r="CA21" s="40">
        <v>2.7354986294547427E-5</v>
      </c>
      <c r="CB21" s="116">
        <f t="shared" ref="CB21:CB64" si="49">+BP21+BV21</f>
        <v>444398.91225089011</v>
      </c>
      <c r="CC21" s="117">
        <f t="shared" ref="CC21:CC64" si="50">+BR21+BX21</f>
        <v>3.5549875068841548</v>
      </c>
      <c r="CD21" s="118">
        <f t="shared" ref="CD21:CD64" si="51">+CB21+CC21</f>
        <v>444402.46723839699</v>
      </c>
      <c r="CE21" s="32"/>
      <c r="CF21" s="38">
        <f t="shared" ref="CF21:CF61" si="52">+D21+T21+AJ21+AZ21+BP21</f>
        <v>1317482.2095375515</v>
      </c>
      <c r="CG21" s="39">
        <f t="shared" ref="CG21:CG64" si="53">+CF21/$CF$112</f>
        <v>2.1808685688106308</v>
      </c>
      <c r="CH21" s="36">
        <f t="shared" ref="CH21:CH61" si="54">+F21+V21+AL21+BB21+BR21</f>
        <v>32306.205755235162</v>
      </c>
      <c r="CI21" s="39">
        <f t="shared" ref="CI21:CI64" si="55">+CH21/$CH$112</f>
        <v>0.16242450821893911</v>
      </c>
      <c r="CJ21" s="36">
        <f t="shared" ref="CJ21:CJ64" si="56">+CF21+CH21</f>
        <v>1349788.4152927867</v>
      </c>
      <c r="CK21" s="40">
        <f t="shared" ref="CK21:CK64" si="57">+CJ21/$CJ$112</f>
        <v>1.6809136730842671</v>
      </c>
      <c r="CL21" s="38">
        <f t="shared" ref="CL21:CL61" si="58">+J21+Z21+AP21+BF21+BV21</f>
        <v>14.517180998492336</v>
      </c>
      <c r="CM21" s="39">
        <f t="shared" ref="CM21:CM64" si="59">+CL21/$CL$112</f>
        <v>5.2250191651052514E-6</v>
      </c>
      <c r="CN21" s="36">
        <f t="shared" ref="CN21:CN61" si="60">+L21+AB21+AR21+BH21+BX21</f>
        <v>8.841212378278307E-2</v>
      </c>
      <c r="CO21" s="39">
        <f t="shared" ref="CO21:CO64" si="61">+CN21/$CN$112</f>
        <v>5.6321954472723064E-8</v>
      </c>
      <c r="CP21" s="36">
        <f t="shared" ref="CP21:CP61" si="62">+CL21+CN21</f>
        <v>14.605593122275119</v>
      </c>
      <c r="CQ21" s="40">
        <f t="shared" ref="CQ21:CQ64" si="63">+CP21/$CP$112</f>
        <v>3.3590278894393943E-6</v>
      </c>
      <c r="CR21" s="152"/>
      <c r="CS21" s="161" t="s">
        <v>19</v>
      </c>
      <c r="CT21" s="38">
        <f t="shared" ref="CT21:CT61" si="64">+CJ21</f>
        <v>1349788.4152927867</v>
      </c>
      <c r="CU21" s="36">
        <f t="shared" ref="CU21:CU61" si="65">+CP21</f>
        <v>14.605593122275119</v>
      </c>
      <c r="CV21" s="37">
        <f t="shared" ref="CV21:CV63" si="66">+CT21+CU21</f>
        <v>1349803.020885909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8">
        <v>3439224.2800000003</v>
      </c>
      <c r="E22" s="39">
        <v>30.787416121012953</v>
      </c>
      <c r="F22" s="36">
        <v>3528784.93</v>
      </c>
      <c r="G22" s="39">
        <v>122.28946943443306</v>
      </c>
      <c r="H22" s="36">
        <v>6968009.2100000009</v>
      </c>
      <c r="I22" s="40">
        <v>49.5715205257126</v>
      </c>
      <c r="J22" s="38">
        <v>1875632.24</v>
      </c>
      <c r="K22" s="39">
        <v>5.2870794362089333</v>
      </c>
      <c r="L22" s="36">
        <v>14870276.239999998</v>
      </c>
      <c r="M22" s="39">
        <v>51.727557857607493</v>
      </c>
      <c r="N22" s="36">
        <v>16745908.479999999</v>
      </c>
      <c r="O22" s="40">
        <v>26.074599033218828</v>
      </c>
      <c r="P22" s="116">
        <f t="shared" si="37"/>
        <v>5314856.5200000005</v>
      </c>
      <c r="Q22" s="117">
        <f t="shared" si="38"/>
        <v>18399061.169999998</v>
      </c>
      <c r="R22" s="118">
        <f t="shared" si="39"/>
        <v>23713917.689999998</v>
      </c>
      <c r="S22" s="32"/>
      <c r="T22" s="38">
        <v>2853526.681768911</v>
      </c>
      <c r="U22" s="39">
        <v>21.6989976181051</v>
      </c>
      <c r="V22" s="36">
        <v>10198160.203220315</v>
      </c>
      <c r="W22" s="39">
        <v>176.19488948203724</v>
      </c>
      <c r="X22" s="36">
        <v>13051686.884989226</v>
      </c>
      <c r="Y22" s="40">
        <v>68.916159595476017</v>
      </c>
      <c r="Z22" s="38">
        <v>4817028.8895109864</v>
      </c>
      <c r="AA22" s="39">
        <v>5.3104200129105008</v>
      </c>
      <c r="AB22" s="36">
        <v>15832641.306230202</v>
      </c>
      <c r="AC22" s="39">
        <v>36.619286115279934</v>
      </c>
      <c r="AD22" s="36">
        <v>20649670.195741188</v>
      </c>
      <c r="AE22" s="40">
        <v>15.416552337784809</v>
      </c>
      <c r="AF22" s="116">
        <f t="shared" si="40"/>
        <v>7670555.5712798974</v>
      </c>
      <c r="AG22" s="117">
        <f t="shared" si="41"/>
        <v>26030801.509450518</v>
      </c>
      <c r="AH22" s="118">
        <f t="shared" si="42"/>
        <v>33701357.080730416</v>
      </c>
      <c r="AI22" s="32"/>
      <c r="AJ22" s="38">
        <v>614257.4116293753</v>
      </c>
      <c r="AK22" s="39">
        <v>14.503622299522462</v>
      </c>
      <c r="AL22" s="36">
        <v>2296223.9044703189</v>
      </c>
      <c r="AM22" s="39">
        <v>82.26360134956181</v>
      </c>
      <c r="AN22" s="36">
        <v>2910481.316099694</v>
      </c>
      <c r="AO22" s="40">
        <v>41.421494571973156</v>
      </c>
      <c r="AP22" s="38">
        <v>539929.6734353014</v>
      </c>
      <c r="AQ22" s="39">
        <v>3.2898268560105128</v>
      </c>
      <c r="AR22" s="36">
        <v>4256616.9429441718</v>
      </c>
      <c r="AS22" s="39">
        <v>30.022266175848639</v>
      </c>
      <c r="AT22" s="36">
        <v>4796546.6163794734</v>
      </c>
      <c r="AU22" s="40">
        <v>15.679959387058883</v>
      </c>
      <c r="AV22" s="116">
        <f t="shared" si="43"/>
        <v>1154187.0850646766</v>
      </c>
      <c r="AW22" s="117">
        <f t="shared" si="44"/>
        <v>6552840.8474144908</v>
      </c>
      <c r="AX22" s="118">
        <f t="shared" si="45"/>
        <v>7707027.9324791674</v>
      </c>
      <c r="AY22" s="32"/>
      <c r="AZ22" s="38">
        <v>6750230.0671301764</v>
      </c>
      <c r="BA22" s="39">
        <v>39.148068146982126</v>
      </c>
      <c r="BB22" s="36">
        <v>9222894.7434533201</v>
      </c>
      <c r="BC22" s="39">
        <v>154.01827219742447</v>
      </c>
      <c r="BD22" s="36">
        <v>15973124.810583496</v>
      </c>
      <c r="BE22" s="40">
        <v>68.757801259452876</v>
      </c>
      <c r="BF22" s="38">
        <v>6676692.3300406765</v>
      </c>
      <c r="BG22" s="39">
        <v>6.4487363566196167</v>
      </c>
      <c r="BH22" s="36">
        <v>24702184.03984496</v>
      </c>
      <c r="BI22" s="39">
        <v>50.279015469912579</v>
      </c>
      <c r="BJ22" s="36">
        <v>31378876.369885638</v>
      </c>
      <c r="BK22" s="40">
        <v>20.554060076524131</v>
      </c>
      <c r="BL22" s="116">
        <f t="shared" si="46"/>
        <v>13426922.397170853</v>
      </c>
      <c r="BM22" s="117">
        <f t="shared" si="47"/>
        <v>33925078.783298284</v>
      </c>
      <c r="BN22" s="118">
        <f t="shared" si="48"/>
        <v>47352001.18046914</v>
      </c>
      <c r="BO22" s="32"/>
      <c r="BP22" s="38">
        <v>3268739.5178343775</v>
      </c>
      <c r="BQ22" s="39">
        <v>22.371005836733925</v>
      </c>
      <c r="BR22" s="36">
        <v>2217884.8344765482</v>
      </c>
      <c r="BS22" s="39">
        <v>91.012550144714524</v>
      </c>
      <c r="BT22" s="36">
        <v>5486624.3523109257</v>
      </c>
      <c r="BU22" s="40">
        <v>32.182635040889032</v>
      </c>
      <c r="BV22" s="38">
        <v>1621201.9616035235</v>
      </c>
      <c r="BW22" s="39">
        <v>5.1129114469645627</v>
      </c>
      <c r="BX22" s="36">
        <v>9073331.4475219976</v>
      </c>
      <c r="BY22" s="39">
        <v>41.84189592489669</v>
      </c>
      <c r="BZ22" s="36">
        <v>10694533.409125522</v>
      </c>
      <c r="CA22" s="40">
        <v>20.029916784895196</v>
      </c>
      <c r="CB22" s="116">
        <f t="shared" si="49"/>
        <v>4889941.4794379007</v>
      </c>
      <c r="CC22" s="117">
        <f t="shared" si="50"/>
        <v>11291216.281998545</v>
      </c>
      <c r="CD22" s="118">
        <f t="shared" si="51"/>
        <v>16181157.761436446</v>
      </c>
      <c r="CE22" s="32"/>
      <c r="CF22" s="38">
        <f t="shared" si="52"/>
        <v>16925977.95836284</v>
      </c>
      <c r="CG22" s="39">
        <f t="shared" si="53"/>
        <v>28.018088637972554</v>
      </c>
      <c r="CH22" s="36">
        <f t="shared" si="54"/>
        <v>27463948.615620505</v>
      </c>
      <c r="CI22" s="39">
        <f t="shared" si="55"/>
        <v>138.07930220711563</v>
      </c>
      <c r="CJ22" s="36">
        <f t="shared" si="56"/>
        <v>44389926.573983341</v>
      </c>
      <c r="CK22" s="40">
        <f t="shared" si="57"/>
        <v>55.279504313444676</v>
      </c>
      <c r="CL22" s="38">
        <f t="shared" si="58"/>
        <v>15530485.094590489</v>
      </c>
      <c r="CM22" s="39">
        <f t="shared" si="59"/>
        <v>5.5897272529042779</v>
      </c>
      <c r="CN22" s="36">
        <f t="shared" si="60"/>
        <v>68735049.976541325</v>
      </c>
      <c r="CO22" s="39">
        <f t="shared" si="61"/>
        <v>43.786894713335464</v>
      </c>
      <c r="CP22" s="36">
        <f t="shared" si="62"/>
        <v>84265535.071131811</v>
      </c>
      <c r="CQ22" s="40">
        <f t="shared" si="63"/>
        <v>19.379581510509333</v>
      </c>
      <c r="CR22" s="152"/>
      <c r="CS22" s="161" t="s">
        <v>20</v>
      </c>
      <c r="CT22" s="38">
        <f t="shared" si="64"/>
        <v>44389926.573983341</v>
      </c>
      <c r="CU22" s="36">
        <f t="shared" si="65"/>
        <v>84265535.071131811</v>
      </c>
      <c r="CV22" s="37">
        <f t="shared" si="66"/>
        <v>128655461.64511515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8">
        <v>21001.439999999999</v>
      </c>
      <c r="E23" s="39">
        <v>0.18800171776540442</v>
      </c>
      <c r="F23" s="36">
        <v>1515.02</v>
      </c>
      <c r="G23" s="39">
        <v>5.2502772387025227E-2</v>
      </c>
      <c r="H23" s="36">
        <v>22516.46</v>
      </c>
      <c r="I23" s="40">
        <v>0.16018566069840004</v>
      </c>
      <c r="J23" s="38">
        <v>57202.559999999998</v>
      </c>
      <c r="K23" s="39">
        <v>0.16124401800350138</v>
      </c>
      <c r="L23" s="36">
        <v>896.49</v>
      </c>
      <c r="M23" s="39">
        <v>3.1185189565628773E-3</v>
      </c>
      <c r="N23" s="36">
        <v>58099.049999999996</v>
      </c>
      <c r="O23" s="40">
        <v>9.0464451944797228E-2</v>
      </c>
      <c r="P23" s="116">
        <f t="shared" si="37"/>
        <v>78204</v>
      </c>
      <c r="Q23" s="117">
        <f t="shared" si="38"/>
        <v>2411.5100000000002</v>
      </c>
      <c r="R23" s="118">
        <f t="shared" si="39"/>
        <v>80615.509999999995</v>
      </c>
      <c r="S23" s="32"/>
      <c r="T23" s="38">
        <v>1172.6926825380524</v>
      </c>
      <c r="U23" s="39">
        <v>8.9174760088061474E-3</v>
      </c>
      <c r="V23" s="36">
        <v>723.17086080819149</v>
      </c>
      <c r="W23" s="39">
        <v>1.2494313421012293E-2</v>
      </c>
      <c r="X23" s="36">
        <v>1895.8635433462439</v>
      </c>
      <c r="Y23" s="40">
        <v>1.0010632010699072E-2</v>
      </c>
      <c r="Z23" s="38">
        <v>1189971.7378799417</v>
      </c>
      <c r="AA23" s="39">
        <v>1.3118563074005245</v>
      </c>
      <c r="AB23" s="36">
        <v>15239.309591708443</v>
      </c>
      <c r="AC23" s="39">
        <v>3.5246970315591347E-2</v>
      </c>
      <c r="AD23" s="36">
        <v>1205211.0474716502</v>
      </c>
      <c r="AE23" s="40">
        <v>0.89978188587511432</v>
      </c>
      <c r="AF23" s="116">
        <f t="shared" si="40"/>
        <v>1191144.4305624797</v>
      </c>
      <c r="AG23" s="117">
        <f t="shared" si="41"/>
        <v>15962.480452516635</v>
      </c>
      <c r="AH23" s="118">
        <f t="shared" si="42"/>
        <v>1207106.9110149962</v>
      </c>
      <c r="AI23" s="32"/>
      <c r="AJ23" s="38">
        <v>284.24443648674435</v>
      </c>
      <c r="AK23" s="39">
        <v>6.7114761165173861E-3</v>
      </c>
      <c r="AL23" s="36">
        <v>28.400206700864032</v>
      </c>
      <c r="AM23" s="39">
        <v>1.0174544728572361E-3</v>
      </c>
      <c r="AN23" s="36">
        <v>312.64464318760838</v>
      </c>
      <c r="AO23" s="40">
        <v>4.449507481500155E-3</v>
      </c>
      <c r="AP23" s="38">
        <v>9139.3281219210039</v>
      </c>
      <c r="AQ23" s="39">
        <v>5.5686524709945735E-2</v>
      </c>
      <c r="AR23" s="36">
        <v>435.92276580355303</v>
      </c>
      <c r="AS23" s="39">
        <v>3.0745987911268923E-3</v>
      </c>
      <c r="AT23" s="36">
        <v>9575.2508877245564</v>
      </c>
      <c r="AU23" s="40">
        <v>3.1301591967795528E-2</v>
      </c>
      <c r="AV23" s="116">
        <f t="shared" si="43"/>
        <v>9423.5725584077481</v>
      </c>
      <c r="AW23" s="117">
        <f t="shared" si="44"/>
        <v>464.32297250441707</v>
      </c>
      <c r="AX23" s="118">
        <f t="shared" si="45"/>
        <v>9887.8955309121648</v>
      </c>
      <c r="AY23" s="32"/>
      <c r="AZ23" s="38">
        <v>4886.7061258206541</v>
      </c>
      <c r="BA23" s="39">
        <v>2.8340530993076849E-2</v>
      </c>
      <c r="BB23" s="36">
        <v>772.79386104523451</v>
      </c>
      <c r="BC23" s="39">
        <v>1.2905316449312242E-2</v>
      </c>
      <c r="BD23" s="36">
        <v>5659.4999868658888</v>
      </c>
      <c r="BE23" s="40">
        <v>2.4361844031104512E-2</v>
      </c>
      <c r="BF23" s="38">
        <v>130374.22652957767</v>
      </c>
      <c r="BG23" s="39">
        <v>0.12592298297236756</v>
      </c>
      <c r="BH23" s="36">
        <v>7929.9881542046805</v>
      </c>
      <c r="BI23" s="39">
        <v>1.6140758907728675E-2</v>
      </c>
      <c r="BJ23" s="36">
        <v>138304.21468378237</v>
      </c>
      <c r="BK23" s="40">
        <v>9.0593210028868679E-2</v>
      </c>
      <c r="BL23" s="116">
        <f t="shared" si="46"/>
        <v>135260.93265539833</v>
      </c>
      <c r="BM23" s="117">
        <f t="shared" si="47"/>
        <v>8702.7820152499153</v>
      </c>
      <c r="BN23" s="118">
        <f t="shared" si="48"/>
        <v>143963.71467064825</v>
      </c>
      <c r="BO23" s="32"/>
      <c r="BP23" s="38">
        <v>1165.659497842775</v>
      </c>
      <c r="BQ23" s="39">
        <v>7.977685370035759E-3</v>
      </c>
      <c r="BR23" s="36">
        <v>155.70877929529127</v>
      </c>
      <c r="BS23" s="39">
        <v>6.3896253147560948E-3</v>
      </c>
      <c r="BT23" s="36">
        <v>1321.3682771380663</v>
      </c>
      <c r="BU23" s="40">
        <v>7.7506879070063251E-3</v>
      </c>
      <c r="BV23" s="38">
        <v>20620.685003460087</v>
      </c>
      <c r="BW23" s="39">
        <v>6.5033067375615261E-2</v>
      </c>
      <c r="BX23" s="36">
        <v>141.08622189620064</v>
      </c>
      <c r="BY23" s="39">
        <v>6.5062265686656386E-4</v>
      </c>
      <c r="BZ23" s="36">
        <v>20761.771225356286</v>
      </c>
      <c r="CA23" s="40">
        <v>3.8884964312334784E-2</v>
      </c>
      <c r="CB23" s="116">
        <f t="shared" si="49"/>
        <v>21786.344501302861</v>
      </c>
      <c r="CC23" s="117">
        <f t="shared" si="50"/>
        <v>296.79500119149191</v>
      </c>
      <c r="CD23" s="118">
        <f t="shared" si="51"/>
        <v>22083.139502494352</v>
      </c>
      <c r="CE23" s="32"/>
      <c r="CF23" s="38">
        <f t="shared" si="52"/>
        <v>28510.742742688228</v>
      </c>
      <c r="CG23" s="39">
        <f t="shared" si="53"/>
        <v>4.7194703860782811E-2</v>
      </c>
      <c r="CH23" s="36">
        <f t="shared" si="54"/>
        <v>3195.0937078495813</v>
      </c>
      <c r="CI23" s="39">
        <f t="shared" si="55"/>
        <v>1.6063833931559673E-2</v>
      </c>
      <c r="CJ23" s="36">
        <f t="shared" si="56"/>
        <v>31705.836450537809</v>
      </c>
      <c r="CK23" s="40">
        <f t="shared" si="57"/>
        <v>3.9483798647599315E-2</v>
      </c>
      <c r="CL23" s="38">
        <f t="shared" si="58"/>
        <v>1407308.5375349007</v>
      </c>
      <c r="CM23" s="39">
        <f t="shared" si="59"/>
        <v>0.5065180409750184</v>
      </c>
      <c r="CN23" s="36">
        <f t="shared" si="60"/>
        <v>24642.796733612879</v>
      </c>
      <c r="CO23" s="39">
        <f t="shared" si="61"/>
        <v>1.5698418003407263E-2</v>
      </c>
      <c r="CP23" s="36">
        <f t="shared" si="62"/>
        <v>1431951.3342685136</v>
      </c>
      <c r="CQ23" s="40">
        <f t="shared" si="63"/>
        <v>0.32932346039355093</v>
      </c>
      <c r="CR23" s="152"/>
      <c r="CS23" s="161" t="s">
        <v>21</v>
      </c>
      <c r="CT23" s="38">
        <f t="shared" si="64"/>
        <v>31705.836450537809</v>
      </c>
      <c r="CU23" s="36">
        <f t="shared" si="65"/>
        <v>1431951.3342685136</v>
      </c>
      <c r="CV23" s="37">
        <f t="shared" si="66"/>
        <v>1463657.1707190515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8">
        <v>11719151.870000001</v>
      </c>
      <c r="E24" s="39">
        <v>104.90807688966336</v>
      </c>
      <c r="F24" s="36">
        <v>3181221.05</v>
      </c>
      <c r="G24" s="39">
        <v>110.24469954255613</v>
      </c>
      <c r="H24" s="36">
        <v>14900372.920000002</v>
      </c>
      <c r="I24" s="40">
        <v>106.00361161757881</v>
      </c>
      <c r="J24" s="38">
        <v>8369933.2400000002</v>
      </c>
      <c r="K24" s="39">
        <v>23.593378793513171</v>
      </c>
      <c r="L24" s="36">
        <v>11418501.09</v>
      </c>
      <c r="M24" s="39">
        <v>39.720255780542871</v>
      </c>
      <c r="N24" s="36">
        <v>19788434.329999998</v>
      </c>
      <c r="O24" s="40">
        <v>30.812033355262447</v>
      </c>
      <c r="P24" s="116">
        <f t="shared" si="37"/>
        <v>20089085.109999999</v>
      </c>
      <c r="Q24" s="117">
        <f t="shared" si="38"/>
        <v>14599722.140000001</v>
      </c>
      <c r="R24" s="118">
        <f t="shared" si="39"/>
        <v>34688807.25</v>
      </c>
      <c r="S24" s="32"/>
      <c r="T24" s="38">
        <v>7630889.4728129506</v>
      </c>
      <c r="U24" s="39">
        <v>58.027371376091786</v>
      </c>
      <c r="V24" s="36">
        <v>4803081.3425684292</v>
      </c>
      <c r="W24" s="39">
        <v>82.983437155639763</v>
      </c>
      <c r="X24" s="36">
        <v>12433970.81538138</v>
      </c>
      <c r="Y24" s="40">
        <v>65.654464795952052</v>
      </c>
      <c r="Z24" s="38">
        <v>10668983.704681003</v>
      </c>
      <c r="AA24" s="39">
        <v>11.76176973032555</v>
      </c>
      <c r="AB24" s="36">
        <v>6213711.4195608124</v>
      </c>
      <c r="AC24" s="39">
        <v>14.371681383392495</v>
      </c>
      <c r="AD24" s="36">
        <v>16882695.124241814</v>
      </c>
      <c r="AE24" s="40">
        <v>12.604218397609921</v>
      </c>
      <c r="AF24" s="116">
        <f t="shared" si="40"/>
        <v>18299873.177493952</v>
      </c>
      <c r="AG24" s="117">
        <f t="shared" si="41"/>
        <v>11016792.762129242</v>
      </c>
      <c r="AH24" s="118">
        <f t="shared" si="42"/>
        <v>29316665.939623192</v>
      </c>
      <c r="AI24" s="32"/>
      <c r="AJ24" s="38">
        <v>6254106.0797759155</v>
      </c>
      <c r="AK24" s="39">
        <v>147.66967509860021</v>
      </c>
      <c r="AL24" s="36">
        <v>6097303.8625949901</v>
      </c>
      <c r="AM24" s="39">
        <v>218.43957520133952</v>
      </c>
      <c r="AN24" s="36">
        <v>12351409.942370906</v>
      </c>
      <c r="AO24" s="40">
        <v>175.78324830813216</v>
      </c>
      <c r="AP24" s="38">
        <v>4509043.1487837695</v>
      </c>
      <c r="AQ24" s="39">
        <v>27.473895167490873</v>
      </c>
      <c r="AR24" s="36">
        <v>6387474.3617860069</v>
      </c>
      <c r="AS24" s="39">
        <v>45.051377197288843</v>
      </c>
      <c r="AT24" s="36">
        <v>10896517.510569777</v>
      </c>
      <c r="AU24" s="40">
        <v>35.620825917267162</v>
      </c>
      <c r="AV24" s="116">
        <f t="shared" si="43"/>
        <v>10763149.228559684</v>
      </c>
      <c r="AW24" s="117">
        <f t="shared" si="44"/>
        <v>12484778.224380996</v>
      </c>
      <c r="AX24" s="118">
        <f t="shared" si="45"/>
        <v>23247927.45294068</v>
      </c>
      <c r="AY24" s="32"/>
      <c r="AZ24" s="38">
        <v>23724220.709421847</v>
      </c>
      <c r="BA24" s="39">
        <v>137.58900064592129</v>
      </c>
      <c r="BB24" s="36">
        <v>10153064.019270247</v>
      </c>
      <c r="BC24" s="39">
        <v>169.55168862442477</v>
      </c>
      <c r="BD24" s="36">
        <v>33877284.728692092</v>
      </c>
      <c r="BE24" s="40">
        <v>145.82792272692564</v>
      </c>
      <c r="BF24" s="38">
        <v>35536881.266352601</v>
      </c>
      <c r="BG24" s="39">
        <v>34.323579235798995</v>
      </c>
      <c r="BH24" s="36">
        <v>21456771.921901733</v>
      </c>
      <c r="BI24" s="39">
        <v>43.673278672668097</v>
      </c>
      <c r="BJ24" s="36">
        <v>56993653.188254334</v>
      </c>
      <c r="BK24" s="40">
        <v>37.332470347351389</v>
      </c>
      <c r="BL24" s="116">
        <f t="shared" si="46"/>
        <v>59261101.975774452</v>
      </c>
      <c r="BM24" s="117">
        <f t="shared" si="47"/>
        <v>31609835.941171981</v>
      </c>
      <c r="BN24" s="118">
        <f t="shared" si="48"/>
        <v>90870937.916946441</v>
      </c>
      <c r="BO24" s="32"/>
      <c r="BP24" s="38">
        <v>17080703.297744032</v>
      </c>
      <c r="BQ24" s="39">
        <v>116.8990404663726</v>
      </c>
      <c r="BR24" s="36">
        <v>5053855.7253497094</v>
      </c>
      <c r="BS24" s="39">
        <v>207.38872031473221</v>
      </c>
      <c r="BT24" s="36">
        <v>22134559.023093741</v>
      </c>
      <c r="BU24" s="40">
        <v>129.83364434840655</v>
      </c>
      <c r="BV24" s="38">
        <v>7538373.8824734706</v>
      </c>
      <c r="BW24" s="39">
        <v>23.774359412367449</v>
      </c>
      <c r="BX24" s="36">
        <v>6973226.0736810202</v>
      </c>
      <c r="BY24" s="39">
        <v>32.157207231245017</v>
      </c>
      <c r="BZ24" s="36">
        <v>14511599.956154492</v>
      </c>
      <c r="CA24" s="40">
        <v>27.178945393675722</v>
      </c>
      <c r="CB24" s="116">
        <f t="shared" si="49"/>
        <v>24619077.180217505</v>
      </c>
      <c r="CC24" s="117">
        <f t="shared" si="50"/>
        <v>12027081.799030729</v>
      </c>
      <c r="CD24" s="118">
        <f t="shared" si="51"/>
        <v>36646158.979248233</v>
      </c>
      <c r="CE24" s="32"/>
      <c r="CF24" s="38">
        <f t="shared" si="52"/>
        <v>66409071.429754749</v>
      </c>
      <c r="CG24" s="39">
        <f t="shared" si="53"/>
        <v>109.92896565630944</v>
      </c>
      <c r="CH24" s="36">
        <f t="shared" si="54"/>
        <v>29288525.999783374</v>
      </c>
      <c r="CI24" s="39">
        <f t="shared" si="55"/>
        <v>147.25265071406707</v>
      </c>
      <c r="CJ24" s="36">
        <f t="shared" si="56"/>
        <v>95697597.429538131</v>
      </c>
      <c r="CK24" s="40">
        <f t="shared" si="57"/>
        <v>119.17378914956235</v>
      </c>
      <c r="CL24" s="38">
        <f t="shared" si="58"/>
        <v>66623215.24229084</v>
      </c>
      <c r="CM24" s="39">
        <f t="shared" si="59"/>
        <v>23.979006428180117</v>
      </c>
      <c r="CN24" s="36">
        <f t="shared" si="60"/>
        <v>52449684.866929568</v>
      </c>
      <c r="CO24" s="39">
        <f t="shared" si="61"/>
        <v>33.412485039287553</v>
      </c>
      <c r="CP24" s="36">
        <f t="shared" si="62"/>
        <v>119072900.10922042</v>
      </c>
      <c r="CQ24" s="40">
        <f t="shared" si="63"/>
        <v>27.384659355826226</v>
      </c>
      <c r="CR24" s="152"/>
      <c r="CS24" s="161" t="s">
        <v>22</v>
      </c>
      <c r="CT24" s="38">
        <f t="shared" si="64"/>
        <v>95697597.429538131</v>
      </c>
      <c r="CU24" s="36">
        <f t="shared" si="65"/>
        <v>119072900.10922042</v>
      </c>
      <c r="CV24" s="37">
        <f t="shared" si="66"/>
        <v>214770497.53875855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8">
        <v>18486930.548955567</v>
      </c>
      <c r="E25" s="39">
        <v>165.49220907772883</v>
      </c>
      <c r="F25" s="36">
        <v>1294440.6798157394</v>
      </c>
      <c r="G25" s="39">
        <v>44.858631820617525</v>
      </c>
      <c r="H25" s="36">
        <v>19781371.228771307</v>
      </c>
      <c r="I25" s="40">
        <v>140.72780622713577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37"/>
        <v>18486930.548955567</v>
      </c>
      <c r="Q25" s="117">
        <f t="shared" si="38"/>
        <v>1294440.6798157394</v>
      </c>
      <c r="R25" s="118">
        <f t="shared" si="39"/>
        <v>19781371.228771307</v>
      </c>
      <c r="S25" s="32"/>
      <c r="T25" s="38">
        <v>27731428.487371102</v>
      </c>
      <c r="U25" s="39">
        <v>210.87736958572756</v>
      </c>
      <c r="V25" s="36">
        <v>3181196.7706176043</v>
      </c>
      <c r="W25" s="39">
        <v>54.961934530366349</v>
      </c>
      <c r="X25" s="36">
        <v>30912625.257988706</v>
      </c>
      <c r="Y25" s="40">
        <v>163.2263656466389</v>
      </c>
      <c r="Z25" s="38">
        <v>60998.915019240245</v>
      </c>
      <c r="AA25" s="39">
        <v>6.7246816764863729E-2</v>
      </c>
      <c r="AB25" s="36">
        <v>99023.062769483455</v>
      </c>
      <c r="AC25" s="39">
        <v>0.22903025448698405</v>
      </c>
      <c r="AD25" s="36">
        <v>160021.97778872371</v>
      </c>
      <c r="AE25" s="40">
        <v>0.1194686003403818</v>
      </c>
      <c r="AF25" s="116">
        <f t="shared" si="40"/>
        <v>27792427.402390342</v>
      </c>
      <c r="AG25" s="117">
        <f t="shared" si="41"/>
        <v>3280219.8333870876</v>
      </c>
      <c r="AH25" s="118">
        <f t="shared" si="42"/>
        <v>31072647.23577743</v>
      </c>
      <c r="AI25" s="32"/>
      <c r="AJ25" s="38">
        <v>3312643.3102000002</v>
      </c>
      <c r="AK25" s="39">
        <v>78.216927422553837</v>
      </c>
      <c r="AL25" s="36">
        <v>0</v>
      </c>
      <c r="AM25" s="39">
        <v>0</v>
      </c>
      <c r="AN25" s="36">
        <v>3312643.3102000002</v>
      </c>
      <c r="AO25" s="40">
        <v>47.144998366185156</v>
      </c>
      <c r="AP25" s="38">
        <v>0</v>
      </c>
      <c r="AQ25" s="39">
        <v>0</v>
      </c>
      <c r="AR25" s="36">
        <v>0</v>
      </c>
      <c r="AS25" s="39">
        <v>0</v>
      </c>
      <c r="AT25" s="36">
        <v>0</v>
      </c>
      <c r="AU25" s="40">
        <v>0</v>
      </c>
      <c r="AV25" s="116">
        <f t="shared" si="43"/>
        <v>3312643.3102000002</v>
      </c>
      <c r="AW25" s="117">
        <f t="shared" si="44"/>
        <v>0</v>
      </c>
      <c r="AX25" s="118">
        <f t="shared" si="45"/>
        <v>3312643.3102000002</v>
      </c>
      <c r="AY25" s="32"/>
      <c r="AZ25" s="38">
        <v>37686274.704999201</v>
      </c>
      <c r="BA25" s="39">
        <v>218.56215798351781</v>
      </c>
      <c r="BB25" s="36">
        <v>2458675.7875000001</v>
      </c>
      <c r="BC25" s="39">
        <v>41.058800649675717</v>
      </c>
      <c r="BD25" s="36">
        <v>40144950.492499202</v>
      </c>
      <c r="BE25" s="40">
        <v>172.80767290473594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46"/>
        <v>37686274.704999201</v>
      </c>
      <c r="BM25" s="117">
        <f t="shared" si="47"/>
        <v>2458675.7875000001</v>
      </c>
      <c r="BN25" s="118">
        <f t="shared" si="48"/>
        <v>40144950.492499202</v>
      </c>
      <c r="BO25" s="32"/>
      <c r="BP25" s="38">
        <v>13606116.977521203</v>
      </c>
      <c r="BQ25" s="39">
        <v>93.119234695419379</v>
      </c>
      <c r="BR25" s="36">
        <v>778731.61697078007</v>
      </c>
      <c r="BS25" s="39">
        <v>31.95582982357832</v>
      </c>
      <c r="BT25" s="36">
        <v>14384848.594491983</v>
      </c>
      <c r="BU25" s="40">
        <v>84.376531489711539</v>
      </c>
      <c r="BV25" s="38">
        <v>8356678.1404983727</v>
      </c>
      <c r="BW25" s="39">
        <v>26.355109563827341</v>
      </c>
      <c r="BX25" s="36">
        <v>201.96967399197476</v>
      </c>
      <c r="BY25" s="39">
        <v>9.3138822581704584E-4</v>
      </c>
      <c r="BZ25" s="36">
        <v>8356880.1101723649</v>
      </c>
      <c r="CA25" s="40">
        <v>15.651698562675801</v>
      </c>
      <c r="CB25" s="116">
        <f t="shared" si="49"/>
        <v>21962795.118019577</v>
      </c>
      <c r="CC25" s="117">
        <f t="shared" si="50"/>
        <v>778933.58664477209</v>
      </c>
      <c r="CD25" s="118">
        <f t="shared" si="51"/>
        <v>22741728.70466435</v>
      </c>
      <c r="CE25" s="32"/>
      <c r="CF25" s="38">
        <f t="shared" si="52"/>
        <v>100823394.02904707</v>
      </c>
      <c r="CG25" s="39">
        <f t="shared" si="53"/>
        <v>166.89604569001278</v>
      </c>
      <c r="CH25" s="36">
        <f t="shared" si="54"/>
        <v>7713044.8549041236</v>
      </c>
      <c r="CI25" s="39">
        <f t="shared" si="55"/>
        <v>38.77854078315616</v>
      </c>
      <c r="CJ25" s="36">
        <f t="shared" si="56"/>
        <v>108536438.8839512</v>
      </c>
      <c r="CK25" s="40">
        <f t="shared" si="57"/>
        <v>135.16220918841921</v>
      </c>
      <c r="CL25" s="38">
        <f t="shared" si="58"/>
        <v>8417677.0555176139</v>
      </c>
      <c r="CM25" s="39">
        <f t="shared" si="59"/>
        <v>3.0296876470241729</v>
      </c>
      <c r="CN25" s="36">
        <f t="shared" si="60"/>
        <v>99225.032443475429</v>
      </c>
      <c r="CO25" s="39">
        <f t="shared" si="61"/>
        <v>6.3210196981199285E-2</v>
      </c>
      <c r="CP25" s="36">
        <f t="shared" si="62"/>
        <v>8516902.0879610889</v>
      </c>
      <c r="CQ25" s="40">
        <f t="shared" si="63"/>
        <v>1.958736725416157</v>
      </c>
      <c r="CR25" s="152"/>
      <c r="CS25" s="161" t="s">
        <v>23</v>
      </c>
      <c r="CT25" s="38">
        <f t="shared" si="64"/>
        <v>108536438.8839512</v>
      </c>
      <c r="CU25" s="36">
        <f t="shared" si="65"/>
        <v>8516902.0879610889</v>
      </c>
      <c r="CV25" s="37">
        <f t="shared" si="66"/>
        <v>117053340.97191229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8">
        <v>2625594.97554419</v>
      </c>
      <c r="E26" s="39">
        <v>23.503929519048349</v>
      </c>
      <c r="F26" s="36">
        <v>202618.90141820442</v>
      </c>
      <c r="G26" s="39">
        <v>7.0217251669740923</v>
      </c>
      <c r="H26" s="36">
        <v>2828213.8769623945</v>
      </c>
      <c r="I26" s="40">
        <v>20.120361214755992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37"/>
        <v>2625594.97554419</v>
      </c>
      <c r="Q26" s="117">
        <f t="shared" si="38"/>
        <v>202618.90141820442</v>
      </c>
      <c r="R26" s="118">
        <f t="shared" si="39"/>
        <v>2828213.8769623945</v>
      </c>
      <c r="S26" s="32"/>
      <c r="T26" s="38">
        <v>5437156.4399393052</v>
      </c>
      <c r="U26" s="39">
        <v>41.345625184892626</v>
      </c>
      <c r="V26" s="36">
        <v>728955.58850138634</v>
      </c>
      <c r="W26" s="39">
        <v>12.594256884958298</v>
      </c>
      <c r="X26" s="36">
        <v>6166112.0284406915</v>
      </c>
      <c r="Y26" s="40">
        <v>32.5586082764775</v>
      </c>
      <c r="Z26" s="38">
        <v>17163.734332934615</v>
      </c>
      <c r="AA26" s="39">
        <v>1.8921754547988199E-2</v>
      </c>
      <c r="AB26" s="36">
        <v>18503.6364948224</v>
      </c>
      <c r="AC26" s="39">
        <v>4.2797025832348193E-2</v>
      </c>
      <c r="AD26" s="36">
        <v>35667.370827757011</v>
      </c>
      <c r="AE26" s="40">
        <v>2.6628410231496116E-2</v>
      </c>
      <c r="AF26" s="116">
        <f t="shared" si="40"/>
        <v>5454320.1742722401</v>
      </c>
      <c r="AG26" s="117">
        <f t="shared" si="41"/>
        <v>747459.2249962088</v>
      </c>
      <c r="AH26" s="118">
        <f t="shared" si="42"/>
        <v>6201779.3992684493</v>
      </c>
      <c r="AI26" s="32"/>
      <c r="AJ26" s="38">
        <v>0</v>
      </c>
      <c r="AK26" s="39">
        <v>0</v>
      </c>
      <c r="AL26" s="36">
        <v>0</v>
      </c>
      <c r="AM26" s="39">
        <v>0</v>
      </c>
      <c r="AN26" s="36">
        <v>0</v>
      </c>
      <c r="AO26" s="40">
        <v>0</v>
      </c>
      <c r="AP26" s="38">
        <v>0</v>
      </c>
      <c r="AQ26" s="39">
        <v>0</v>
      </c>
      <c r="AR26" s="36">
        <v>0</v>
      </c>
      <c r="AS26" s="39">
        <v>0</v>
      </c>
      <c r="AT26" s="36">
        <v>0</v>
      </c>
      <c r="AU26" s="40">
        <v>0</v>
      </c>
      <c r="AV26" s="116">
        <f t="shared" si="43"/>
        <v>0</v>
      </c>
      <c r="AW26" s="117">
        <f t="shared" si="44"/>
        <v>0</v>
      </c>
      <c r="AX26" s="118">
        <f t="shared" si="45"/>
        <v>0</v>
      </c>
      <c r="AY26" s="32"/>
      <c r="AZ26" s="38">
        <v>4763572.9924999801</v>
      </c>
      <c r="BA26" s="39">
        <v>27.62641840040213</v>
      </c>
      <c r="BB26" s="36">
        <v>353318.32500000001</v>
      </c>
      <c r="BC26" s="39">
        <v>5.9002601098549015</v>
      </c>
      <c r="BD26" s="36">
        <v>5116891.3174999803</v>
      </c>
      <c r="BE26" s="40">
        <v>22.026134550815637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46"/>
        <v>4763572.9924999801</v>
      </c>
      <c r="BM26" s="117">
        <f t="shared" si="47"/>
        <v>353318.32500000001</v>
      </c>
      <c r="BN26" s="118">
        <f t="shared" si="48"/>
        <v>5116891.3174999803</v>
      </c>
      <c r="BO26" s="32"/>
      <c r="BP26" s="38">
        <v>2148731.300516298</v>
      </c>
      <c r="BQ26" s="39">
        <v>14.705754375090155</v>
      </c>
      <c r="BR26" s="36">
        <v>215142.25514090649</v>
      </c>
      <c r="BS26" s="39">
        <v>8.8285221035293393</v>
      </c>
      <c r="BT26" s="36">
        <v>2363873.5556572047</v>
      </c>
      <c r="BU26" s="40">
        <v>13.865662206759605</v>
      </c>
      <c r="BV26" s="38">
        <v>1533209.8118352473</v>
      </c>
      <c r="BW26" s="39">
        <v>4.8354037209387135</v>
      </c>
      <c r="BX26" s="36">
        <v>6354.2899999999991</v>
      </c>
      <c r="BY26" s="39">
        <v>2.9302967977569538E-2</v>
      </c>
      <c r="BZ26" s="36">
        <v>1539564.1018352474</v>
      </c>
      <c r="CA26" s="40">
        <v>2.883467624539727</v>
      </c>
      <c r="CB26" s="116">
        <f t="shared" si="49"/>
        <v>3681941.1123515451</v>
      </c>
      <c r="CC26" s="117">
        <f t="shared" si="50"/>
        <v>221496.5451409065</v>
      </c>
      <c r="CD26" s="118">
        <f t="shared" si="51"/>
        <v>3903437.6574924518</v>
      </c>
      <c r="CE26" s="32"/>
      <c r="CF26" s="38">
        <f t="shared" si="52"/>
        <v>14975055.708499772</v>
      </c>
      <c r="CG26" s="39">
        <f t="shared" si="53"/>
        <v>24.788667410028136</v>
      </c>
      <c r="CH26" s="36">
        <f t="shared" si="54"/>
        <v>1500035.0700604971</v>
      </c>
      <c r="CI26" s="39">
        <f t="shared" si="55"/>
        <v>7.5416612031654733</v>
      </c>
      <c r="CJ26" s="36">
        <f t="shared" si="56"/>
        <v>16475090.77856027</v>
      </c>
      <c r="CK26" s="40">
        <f t="shared" si="57"/>
        <v>20.516701018640365</v>
      </c>
      <c r="CL26" s="38">
        <f t="shared" si="58"/>
        <v>1550373.546168182</v>
      </c>
      <c r="CM26" s="39">
        <f t="shared" si="59"/>
        <v>0.55800995335404546</v>
      </c>
      <c r="CN26" s="36">
        <f t="shared" si="60"/>
        <v>24857.926494822401</v>
      </c>
      <c r="CO26" s="39">
        <f t="shared" si="61"/>
        <v>1.5835464011331912E-2</v>
      </c>
      <c r="CP26" s="36">
        <f t="shared" si="62"/>
        <v>1575231.4726630044</v>
      </c>
      <c r="CQ26" s="40">
        <f t="shared" si="63"/>
        <v>0.36227535607081879</v>
      </c>
      <c r="CR26" s="152"/>
      <c r="CS26" s="161" t="s">
        <v>24</v>
      </c>
      <c r="CT26" s="38">
        <f t="shared" si="64"/>
        <v>16475090.77856027</v>
      </c>
      <c r="CU26" s="36">
        <f t="shared" si="65"/>
        <v>1575231.4726630044</v>
      </c>
      <c r="CV26" s="37">
        <f t="shared" si="66"/>
        <v>18050322.251223274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8">
        <v>4020691.11</v>
      </c>
      <c r="E27" s="39">
        <v>35.992619329155076</v>
      </c>
      <c r="F27" s="36">
        <v>723888.83</v>
      </c>
      <c r="G27" s="39">
        <v>25.08625</v>
      </c>
      <c r="H27" s="36">
        <v>4744579.9399999995</v>
      </c>
      <c r="I27" s="40">
        <v>33.753692739679117</v>
      </c>
      <c r="J27" s="38">
        <v>1341269.8</v>
      </c>
      <c r="K27" s="39">
        <v>3.7808051209378171</v>
      </c>
      <c r="L27" s="36">
        <v>1415224.6099999999</v>
      </c>
      <c r="M27" s="39">
        <v>4.922982714898442</v>
      </c>
      <c r="N27" s="36">
        <v>2756494.41</v>
      </c>
      <c r="O27" s="40">
        <v>4.2920625395690157</v>
      </c>
      <c r="P27" s="116">
        <f t="shared" si="37"/>
        <v>5361960.91</v>
      </c>
      <c r="Q27" s="117">
        <f t="shared" si="38"/>
        <v>2139113.44</v>
      </c>
      <c r="R27" s="118">
        <f t="shared" si="39"/>
        <v>7501074.3499999996</v>
      </c>
      <c r="S27" s="32"/>
      <c r="T27" s="38">
        <v>7777629.402627904</v>
      </c>
      <c r="U27" s="39">
        <v>59.143221950708366</v>
      </c>
      <c r="V27" s="36">
        <v>1575764.198222084</v>
      </c>
      <c r="W27" s="39">
        <v>27.224675159331099</v>
      </c>
      <c r="X27" s="36">
        <v>9353393.6008499879</v>
      </c>
      <c r="Y27" s="40">
        <v>49.388249337856685</v>
      </c>
      <c r="Z27" s="38">
        <v>2354735.0445407103</v>
      </c>
      <c r="AA27" s="39">
        <v>2.5959221736990932</v>
      </c>
      <c r="AB27" s="36">
        <v>1530398.207242222</v>
      </c>
      <c r="AC27" s="39">
        <v>3.5396551173847182</v>
      </c>
      <c r="AD27" s="36">
        <v>3885133.2517829323</v>
      </c>
      <c r="AE27" s="40">
        <v>2.900548025591835</v>
      </c>
      <c r="AF27" s="116">
        <f t="shared" si="40"/>
        <v>10132364.447168615</v>
      </c>
      <c r="AG27" s="117">
        <f t="shared" si="41"/>
        <v>3106162.405464306</v>
      </c>
      <c r="AH27" s="118">
        <f t="shared" si="42"/>
        <v>13238526.852632921</v>
      </c>
      <c r="AI27" s="32"/>
      <c r="AJ27" s="38">
        <v>698813.10203455016</v>
      </c>
      <c r="AK27" s="39">
        <v>16.500120467381709</v>
      </c>
      <c r="AL27" s="36">
        <v>408973.04528902774</v>
      </c>
      <c r="AM27" s="39">
        <v>14.651705129832971</v>
      </c>
      <c r="AN27" s="36">
        <v>1107786.1473235779</v>
      </c>
      <c r="AO27" s="40">
        <v>15.765831456964035</v>
      </c>
      <c r="AP27" s="38">
        <v>360097.67502957699</v>
      </c>
      <c r="AQ27" s="39">
        <v>2.1940987139340913</v>
      </c>
      <c r="AR27" s="36">
        <v>307864.64677852707</v>
      </c>
      <c r="AS27" s="39">
        <v>2.1713944420203344</v>
      </c>
      <c r="AT27" s="36">
        <v>667962.32180810405</v>
      </c>
      <c r="AU27" s="40">
        <v>2.1835755837899726</v>
      </c>
      <c r="AV27" s="116">
        <f t="shared" si="43"/>
        <v>1058910.7770641271</v>
      </c>
      <c r="AW27" s="117">
        <f t="shared" si="44"/>
        <v>716837.6920675548</v>
      </c>
      <c r="AX27" s="118">
        <f t="shared" si="45"/>
        <v>1775748.4691316821</v>
      </c>
      <c r="AY27" s="32"/>
      <c r="AZ27" s="38">
        <v>10211379.021151727</v>
      </c>
      <c r="BA27" s="39">
        <v>59.22105732977861</v>
      </c>
      <c r="BB27" s="36">
        <v>1521488.3931075442</v>
      </c>
      <c r="BC27" s="39">
        <v>25.408184739525403</v>
      </c>
      <c r="BD27" s="36">
        <v>11732867.414259272</v>
      </c>
      <c r="BE27" s="40">
        <v>50.505218949934452</v>
      </c>
      <c r="BF27" s="38">
        <v>3721355.4825984556</v>
      </c>
      <c r="BG27" s="39">
        <v>3.5943007720399476</v>
      </c>
      <c r="BH27" s="36">
        <v>2387596.2258144501</v>
      </c>
      <c r="BI27" s="39">
        <v>4.8597317297933573</v>
      </c>
      <c r="BJ27" s="36">
        <v>6108951.7084129062</v>
      </c>
      <c r="BK27" s="40">
        <v>4.0015378160515453</v>
      </c>
      <c r="BL27" s="116">
        <f t="shared" si="46"/>
        <v>13932734.503750183</v>
      </c>
      <c r="BM27" s="117">
        <f t="shared" si="47"/>
        <v>3909084.6189219942</v>
      </c>
      <c r="BN27" s="118">
        <f t="shared" si="48"/>
        <v>17841819.122672178</v>
      </c>
      <c r="BO27" s="32"/>
      <c r="BP27" s="38">
        <v>2662260.4103228692</v>
      </c>
      <c r="BQ27" s="39">
        <v>18.220308731635146</v>
      </c>
      <c r="BR27" s="36">
        <v>801613.35738445551</v>
      </c>
      <c r="BS27" s="39">
        <v>32.89479902271146</v>
      </c>
      <c r="BT27" s="36">
        <v>3463873.7677073246</v>
      </c>
      <c r="BU27" s="40">
        <v>20.317881840567587</v>
      </c>
      <c r="BV27" s="38">
        <v>1059059.7165484028</v>
      </c>
      <c r="BW27" s="39">
        <v>3.3400394744178215</v>
      </c>
      <c r="BX27" s="36">
        <v>1365502.0179629482</v>
      </c>
      <c r="BY27" s="39">
        <v>6.2970468621474405</v>
      </c>
      <c r="BZ27" s="36">
        <v>2424561.7345113512</v>
      </c>
      <c r="CA27" s="40">
        <v>4.5409900483049235</v>
      </c>
      <c r="CB27" s="116">
        <f t="shared" si="49"/>
        <v>3721320.126871272</v>
      </c>
      <c r="CC27" s="117">
        <f t="shared" si="50"/>
        <v>2167115.3753474038</v>
      </c>
      <c r="CD27" s="118">
        <f t="shared" si="51"/>
        <v>5888435.5022186758</v>
      </c>
      <c r="CE27" s="32"/>
      <c r="CF27" s="38">
        <f t="shared" si="52"/>
        <v>25370773.04613705</v>
      </c>
      <c r="CG27" s="39">
        <f t="shared" si="53"/>
        <v>41.997016052436635</v>
      </c>
      <c r="CH27" s="36">
        <f t="shared" si="54"/>
        <v>5031727.8240031106</v>
      </c>
      <c r="CI27" s="39">
        <f t="shared" si="55"/>
        <v>25.297799546541295</v>
      </c>
      <c r="CJ27" s="36">
        <f t="shared" si="56"/>
        <v>30402500.870140161</v>
      </c>
      <c r="CK27" s="40">
        <f t="shared" si="57"/>
        <v>37.86073345242766</v>
      </c>
      <c r="CL27" s="38">
        <f t="shared" si="58"/>
        <v>8836517.7187171467</v>
      </c>
      <c r="CM27" s="39">
        <f t="shared" si="59"/>
        <v>3.1804366452332764</v>
      </c>
      <c r="CN27" s="36">
        <f t="shared" si="60"/>
        <v>7006585.7077981476</v>
      </c>
      <c r="CO27" s="39">
        <f t="shared" si="61"/>
        <v>4.4634670490823174</v>
      </c>
      <c r="CP27" s="36">
        <f t="shared" si="62"/>
        <v>15843103.426515294</v>
      </c>
      <c r="CQ27" s="40">
        <f t="shared" si="63"/>
        <v>3.6436333546616018</v>
      </c>
      <c r="CR27" s="152"/>
      <c r="CS27" s="161" t="s">
        <v>25</v>
      </c>
      <c r="CT27" s="38">
        <f t="shared" si="64"/>
        <v>30402500.870140161</v>
      </c>
      <c r="CU27" s="36">
        <f t="shared" si="65"/>
        <v>15843103.426515294</v>
      </c>
      <c r="CV27" s="37">
        <f t="shared" si="66"/>
        <v>46245604.296655454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8">
        <v>237461.63</v>
      </c>
      <c r="E28" s="39">
        <v>2.1257206336028811</v>
      </c>
      <c r="F28" s="36">
        <v>0</v>
      </c>
      <c r="G28" s="39">
        <v>0</v>
      </c>
      <c r="H28" s="36">
        <v>237461.63</v>
      </c>
      <c r="I28" s="40">
        <v>1.6893396249707555</v>
      </c>
      <c r="J28" s="38">
        <v>1385023.58</v>
      </c>
      <c r="K28" s="39">
        <v>3.9041393788808398</v>
      </c>
      <c r="L28" s="36">
        <v>0</v>
      </c>
      <c r="M28" s="39">
        <v>0</v>
      </c>
      <c r="N28" s="36">
        <v>1385023.58</v>
      </c>
      <c r="O28" s="40">
        <v>2.1565825791526891</v>
      </c>
      <c r="P28" s="116">
        <f t="shared" si="37"/>
        <v>1622485.21</v>
      </c>
      <c r="Q28" s="117">
        <f t="shared" si="38"/>
        <v>0</v>
      </c>
      <c r="R28" s="118">
        <f t="shared" si="39"/>
        <v>1622485.21</v>
      </c>
      <c r="S28" s="32"/>
      <c r="T28" s="38">
        <v>362770.50799921143</v>
      </c>
      <c r="U28" s="39">
        <v>2.7586061974769889</v>
      </c>
      <c r="V28" s="36">
        <v>-98.96931756533418</v>
      </c>
      <c r="W28" s="39">
        <v>-1.7099052792905007E-3</v>
      </c>
      <c r="X28" s="36">
        <v>362671.53868164611</v>
      </c>
      <c r="Y28" s="40">
        <v>1.9149961120555805</v>
      </c>
      <c r="Z28" s="38">
        <v>2243351.8660064149</v>
      </c>
      <c r="AA28" s="39">
        <v>2.4731304126452884</v>
      </c>
      <c r="AB28" s="36">
        <v>7.8584531068750607</v>
      </c>
      <c r="AC28" s="39">
        <v>1.8175801319450689E-5</v>
      </c>
      <c r="AD28" s="36">
        <v>2243359.7244595219</v>
      </c>
      <c r="AE28" s="40">
        <v>1.6748389817742249</v>
      </c>
      <c r="AF28" s="116">
        <f t="shared" si="40"/>
        <v>2606122.3740056264</v>
      </c>
      <c r="AG28" s="117">
        <f t="shared" si="41"/>
        <v>-91.110864458459119</v>
      </c>
      <c r="AH28" s="118">
        <f t="shared" si="42"/>
        <v>2606031.2631411678</v>
      </c>
      <c r="AI28" s="32"/>
      <c r="AJ28" s="38">
        <v>38664.662614950634</v>
      </c>
      <c r="AK28" s="39">
        <v>0.91293593254039085</v>
      </c>
      <c r="AL28" s="36">
        <v>0</v>
      </c>
      <c r="AM28" s="39">
        <v>0</v>
      </c>
      <c r="AN28" s="36">
        <v>38664.662614950634</v>
      </c>
      <c r="AO28" s="40">
        <v>0.55026916124600633</v>
      </c>
      <c r="AP28" s="38">
        <v>517337.38852708746</v>
      </c>
      <c r="AQ28" s="39">
        <v>3.1521705846728172</v>
      </c>
      <c r="AR28" s="36">
        <v>0</v>
      </c>
      <c r="AS28" s="39">
        <v>0</v>
      </c>
      <c r="AT28" s="36">
        <v>517337.38852708746</v>
      </c>
      <c r="AU28" s="40">
        <v>1.6911811539183579</v>
      </c>
      <c r="AV28" s="116">
        <f t="shared" si="43"/>
        <v>556002.05114203808</v>
      </c>
      <c r="AW28" s="117">
        <f t="shared" si="44"/>
        <v>0</v>
      </c>
      <c r="AX28" s="118">
        <f t="shared" si="45"/>
        <v>556002.05114203808</v>
      </c>
      <c r="AY28" s="32"/>
      <c r="AZ28" s="38">
        <v>372544.50126842404</v>
      </c>
      <c r="BA28" s="39">
        <v>2.1605778437771397</v>
      </c>
      <c r="BB28" s="36">
        <v>0</v>
      </c>
      <c r="BC28" s="39">
        <v>0</v>
      </c>
      <c r="BD28" s="36">
        <v>372544.50126842404</v>
      </c>
      <c r="BE28" s="40">
        <v>1.6036524526211704</v>
      </c>
      <c r="BF28" s="38">
        <v>2978155.8516327259</v>
      </c>
      <c r="BG28" s="39">
        <v>2.8764755011537892</v>
      </c>
      <c r="BH28" s="36">
        <v>51.174467913220539</v>
      </c>
      <c r="BI28" s="39">
        <v>1.041609057613316E-4</v>
      </c>
      <c r="BJ28" s="36">
        <v>2978207.0261006393</v>
      </c>
      <c r="BK28" s="40">
        <v>1.9508106476861049</v>
      </c>
      <c r="BL28" s="116">
        <f t="shared" si="46"/>
        <v>3350700.35290115</v>
      </c>
      <c r="BM28" s="117">
        <f t="shared" si="47"/>
        <v>51.174467913220539</v>
      </c>
      <c r="BN28" s="118">
        <f t="shared" si="48"/>
        <v>3350751.5273690633</v>
      </c>
      <c r="BO28" s="32"/>
      <c r="BP28" s="38">
        <v>186301.60562965428</v>
      </c>
      <c r="BQ28" s="39">
        <v>1.2750340870523511</v>
      </c>
      <c r="BR28" s="36">
        <v>0</v>
      </c>
      <c r="BS28" s="39">
        <v>0</v>
      </c>
      <c r="BT28" s="36">
        <v>186301.60562965428</v>
      </c>
      <c r="BU28" s="40">
        <v>1.0927805872085021</v>
      </c>
      <c r="BV28" s="38">
        <v>994200.38882484008</v>
      </c>
      <c r="BW28" s="39">
        <v>3.1354875388698122</v>
      </c>
      <c r="BX28" s="36">
        <v>0</v>
      </c>
      <c r="BY28" s="39">
        <v>0</v>
      </c>
      <c r="BZ28" s="36">
        <v>994200.38882484008</v>
      </c>
      <c r="CA28" s="40">
        <v>1.8620495438052322</v>
      </c>
      <c r="CB28" s="116">
        <f t="shared" si="49"/>
        <v>1180501.9944544944</v>
      </c>
      <c r="CC28" s="117">
        <f t="shared" si="50"/>
        <v>0</v>
      </c>
      <c r="CD28" s="118">
        <f t="shared" si="51"/>
        <v>1180501.9944544944</v>
      </c>
      <c r="CE28" s="32"/>
      <c r="CF28" s="38">
        <f t="shared" si="52"/>
        <v>1197742.9075122406</v>
      </c>
      <c r="CG28" s="39">
        <f t="shared" si="53"/>
        <v>1.9826604424709324</v>
      </c>
      <c r="CH28" s="36">
        <f t="shared" si="54"/>
        <v>-98.96931756533418</v>
      </c>
      <c r="CI28" s="39">
        <f t="shared" si="55"/>
        <v>-4.9758374152955077E-4</v>
      </c>
      <c r="CJ28" s="36">
        <f t="shared" si="56"/>
        <v>1197643.9381946751</v>
      </c>
      <c r="CK28" s="40">
        <f t="shared" si="57"/>
        <v>1.4914456579931774</v>
      </c>
      <c r="CL28" s="38">
        <f t="shared" si="58"/>
        <v>8118069.0749910688</v>
      </c>
      <c r="CM28" s="39">
        <f t="shared" si="59"/>
        <v>2.9218528380187427</v>
      </c>
      <c r="CN28" s="36">
        <f t="shared" si="60"/>
        <v>59.0329210200956</v>
      </c>
      <c r="CO28" s="39">
        <f t="shared" si="61"/>
        <v>3.7606261990203937E-5</v>
      </c>
      <c r="CP28" s="36">
        <f t="shared" si="62"/>
        <v>8118128.1079120887</v>
      </c>
      <c r="CQ28" s="40">
        <f t="shared" si="63"/>
        <v>1.8670257685687786</v>
      </c>
      <c r="CR28" s="152"/>
      <c r="CS28" s="161" t="s">
        <v>26</v>
      </c>
      <c r="CT28" s="38">
        <f t="shared" si="64"/>
        <v>1197643.9381946751</v>
      </c>
      <c r="CU28" s="36">
        <f t="shared" si="65"/>
        <v>8118128.1079120887</v>
      </c>
      <c r="CV28" s="37">
        <f t="shared" si="66"/>
        <v>9315772.0461067632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8">
        <v>377690.96</v>
      </c>
      <c r="E29" s="39">
        <v>3.3810324084664982</v>
      </c>
      <c r="F29" s="36">
        <v>229601.61</v>
      </c>
      <c r="G29" s="39">
        <v>7.9568065566953141</v>
      </c>
      <c r="H29" s="36">
        <v>607292.57000000007</v>
      </c>
      <c r="I29" s="40">
        <v>4.3203754747717618</v>
      </c>
      <c r="J29" s="38">
        <v>1482146.85</v>
      </c>
      <c r="K29" s="39">
        <v>4.1779129004931406</v>
      </c>
      <c r="L29" s="36">
        <v>1090724.92</v>
      </c>
      <c r="M29" s="39">
        <v>3.7941821318871685</v>
      </c>
      <c r="N29" s="36">
        <v>2572871.77</v>
      </c>
      <c r="O29" s="40">
        <v>4.0061487166707614</v>
      </c>
      <c r="P29" s="116">
        <f t="shared" si="37"/>
        <v>1859837.81</v>
      </c>
      <c r="Q29" s="117">
        <f t="shared" si="38"/>
        <v>1320326.5299999998</v>
      </c>
      <c r="R29" s="118">
        <f t="shared" si="39"/>
        <v>3180164.34</v>
      </c>
      <c r="S29" s="32"/>
      <c r="T29" s="38">
        <v>202255.96548859356</v>
      </c>
      <c r="U29" s="39">
        <v>1.5380096991642414</v>
      </c>
      <c r="V29" s="36">
        <v>172033.18484942993</v>
      </c>
      <c r="W29" s="39">
        <v>2.9722388536529012</v>
      </c>
      <c r="X29" s="36">
        <v>374289.15033802349</v>
      </c>
      <c r="Y29" s="40">
        <v>1.9763399970326241</v>
      </c>
      <c r="Z29" s="38">
        <v>1584882.2852142523</v>
      </c>
      <c r="AA29" s="39">
        <v>1.7472161364520085</v>
      </c>
      <c r="AB29" s="36">
        <v>707125.10354980617</v>
      </c>
      <c r="AC29" s="39">
        <v>1.6355083138274442</v>
      </c>
      <c r="AD29" s="36">
        <v>2292007.3887640582</v>
      </c>
      <c r="AE29" s="40">
        <v>1.711158170204486</v>
      </c>
      <c r="AF29" s="116">
        <f t="shared" si="40"/>
        <v>1787138.2507028459</v>
      </c>
      <c r="AG29" s="117">
        <f t="shared" si="41"/>
        <v>879158.28839923604</v>
      </c>
      <c r="AH29" s="118">
        <f t="shared" si="42"/>
        <v>2666296.5391020821</v>
      </c>
      <c r="AI29" s="32"/>
      <c r="AJ29" s="38">
        <v>50189.750631621289</v>
      </c>
      <c r="AK29" s="39">
        <v>1.185062113515803</v>
      </c>
      <c r="AL29" s="36">
        <v>57077.109862646575</v>
      </c>
      <c r="AM29" s="39">
        <v>2.044821762714383</v>
      </c>
      <c r="AN29" s="36">
        <v>107266.86049426786</v>
      </c>
      <c r="AO29" s="40">
        <v>1.526604433135528</v>
      </c>
      <c r="AP29" s="38">
        <v>146815.54466874505</v>
      </c>
      <c r="AQ29" s="39">
        <v>0.89455672746781367</v>
      </c>
      <c r="AR29" s="36">
        <v>116643.33838819643</v>
      </c>
      <c r="AS29" s="39">
        <v>0.82269497106964518</v>
      </c>
      <c r="AT29" s="36">
        <v>263458.88305694144</v>
      </c>
      <c r="AU29" s="40">
        <v>0.86124975255862624</v>
      </c>
      <c r="AV29" s="116">
        <f t="shared" si="43"/>
        <v>197005.29530036633</v>
      </c>
      <c r="AW29" s="117">
        <f t="shared" si="44"/>
        <v>173720.44825084301</v>
      </c>
      <c r="AX29" s="118">
        <f t="shared" si="45"/>
        <v>370725.74355120934</v>
      </c>
      <c r="AY29" s="32"/>
      <c r="AZ29" s="38">
        <v>134481.96939858308</v>
      </c>
      <c r="BA29" s="39">
        <v>0.77993035055090476</v>
      </c>
      <c r="BB29" s="36">
        <v>60480.552337637695</v>
      </c>
      <c r="BC29" s="39">
        <v>1.0099985342672371</v>
      </c>
      <c r="BD29" s="36">
        <v>194962.52173622078</v>
      </c>
      <c r="BE29" s="40">
        <v>0.8392343064707537</v>
      </c>
      <c r="BF29" s="38">
        <v>568455.51415723446</v>
      </c>
      <c r="BG29" s="39">
        <v>0.54904727671408537</v>
      </c>
      <c r="BH29" s="36">
        <v>260957.2887218926</v>
      </c>
      <c r="BI29" s="39">
        <v>0.53115447344537037</v>
      </c>
      <c r="BJ29" s="36">
        <v>829412.80287912709</v>
      </c>
      <c r="BK29" s="40">
        <v>0.54328907057285991</v>
      </c>
      <c r="BL29" s="116">
        <f t="shared" si="46"/>
        <v>702937.48355581751</v>
      </c>
      <c r="BM29" s="117">
        <f t="shared" si="47"/>
        <v>321437.84105953027</v>
      </c>
      <c r="BN29" s="118">
        <f t="shared" si="48"/>
        <v>1024375.3246153478</v>
      </c>
      <c r="BO29" s="32"/>
      <c r="BP29" s="38">
        <v>105927.53046210487</v>
      </c>
      <c r="BQ29" s="39">
        <v>0.72496000042504105</v>
      </c>
      <c r="BR29" s="36">
        <v>34780.518361521848</v>
      </c>
      <c r="BS29" s="39">
        <v>1.4272443826797099</v>
      </c>
      <c r="BT29" s="36">
        <v>140708.04882362671</v>
      </c>
      <c r="BU29" s="40">
        <v>0.82534460021835898</v>
      </c>
      <c r="BV29" s="38">
        <v>263185.72612359363</v>
      </c>
      <c r="BW29" s="39">
        <v>0.83002941252552553</v>
      </c>
      <c r="BX29" s="36">
        <v>133318.3644242071</v>
      </c>
      <c r="BY29" s="39">
        <v>0.61480098697800811</v>
      </c>
      <c r="BZ29" s="36">
        <v>396504.09054780076</v>
      </c>
      <c r="CA29" s="40">
        <v>0.74261715165303332</v>
      </c>
      <c r="CB29" s="116">
        <f t="shared" si="49"/>
        <v>369113.25658569852</v>
      </c>
      <c r="CC29" s="117">
        <f t="shared" si="50"/>
        <v>168098.88278572896</v>
      </c>
      <c r="CD29" s="118">
        <f t="shared" si="51"/>
        <v>537212.13937142747</v>
      </c>
      <c r="CE29" s="32"/>
      <c r="CF29" s="38">
        <f t="shared" si="52"/>
        <v>870546.17598090274</v>
      </c>
      <c r="CG29" s="39">
        <f t="shared" si="53"/>
        <v>1.44104169236672</v>
      </c>
      <c r="CH29" s="36">
        <f t="shared" si="54"/>
        <v>553972.97541123605</v>
      </c>
      <c r="CI29" s="39">
        <f t="shared" si="55"/>
        <v>2.7851858797491738</v>
      </c>
      <c r="CJ29" s="36">
        <f t="shared" si="56"/>
        <v>1424519.1513921388</v>
      </c>
      <c r="CK29" s="40">
        <f t="shared" si="57"/>
        <v>1.7739770856057069</v>
      </c>
      <c r="CL29" s="38">
        <f t="shared" si="58"/>
        <v>4045485.9201638261</v>
      </c>
      <c r="CM29" s="39">
        <f t="shared" si="59"/>
        <v>1.4560500049709844</v>
      </c>
      <c r="CN29" s="36">
        <f t="shared" si="60"/>
        <v>2308769.0150841023</v>
      </c>
      <c r="CO29" s="39">
        <f t="shared" si="61"/>
        <v>1.4707754750364079</v>
      </c>
      <c r="CP29" s="36">
        <f t="shared" si="62"/>
        <v>6354254.9352479279</v>
      </c>
      <c r="CQ29" s="40">
        <f t="shared" si="63"/>
        <v>1.4613661605808803</v>
      </c>
      <c r="CR29" s="152"/>
      <c r="CS29" s="161" t="s">
        <v>27</v>
      </c>
      <c r="CT29" s="38">
        <f t="shared" si="64"/>
        <v>1424519.1513921388</v>
      </c>
      <c r="CU29" s="36">
        <f t="shared" si="65"/>
        <v>6354254.9352479279</v>
      </c>
      <c r="CV29" s="37">
        <f t="shared" si="66"/>
        <v>7778774.0866400665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8">
        <v>282984.62</v>
      </c>
      <c r="E30" s="39">
        <v>2.5332355619990925</v>
      </c>
      <c r="F30" s="36">
        <v>188127.7</v>
      </c>
      <c r="G30" s="39">
        <v>6.5195349320765184</v>
      </c>
      <c r="H30" s="36">
        <v>471112.32</v>
      </c>
      <c r="I30" s="40">
        <v>3.351567619526163</v>
      </c>
      <c r="J30" s="38">
        <v>24276.44</v>
      </c>
      <c r="K30" s="39">
        <v>6.8431040995733786E-2</v>
      </c>
      <c r="L30" s="36">
        <v>212266.38</v>
      </c>
      <c r="M30" s="39">
        <v>0.73838718766631994</v>
      </c>
      <c r="N30" s="36">
        <v>236542.82</v>
      </c>
      <c r="O30" s="40">
        <v>0.36831439709903729</v>
      </c>
      <c r="P30" s="116">
        <f t="shared" si="37"/>
        <v>307261.06</v>
      </c>
      <c r="Q30" s="117">
        <f t="shared" si="38"/>
        <v>400394.08</v>
      </c>
      <c r="R30" s="118">
        <f t="shared" si="39"/>
        <v>707655.14</v>
      </c>
      <c r="S30" s="32"/>
      <c r="T30" s="38">
        <v>1262468.6742674205</v>
      </c>
      <c r="U30" s="39">
        <v>9.600157212785982</v>
      </c>
      <c r="V30" s="36">
        <v>266532.97491314122</v>
      </c>
      <c r="W30" s="39">
        <v>4.6049235472208228</v>
      </c>
      <c r="X30" s="36">
        <v>1529001.6491805618</v>
      </c>
      <c r="Y30" s="40">
        <v>8.0735097773348556</v>
      </c>
      <c r="Z30" s="38">
        <v>73202.834283519813</v>
      </c>
      <c r="AA30" s="39">
        <v>8.070074004070138E-2</v>
      </c>
      <c r="AB30" s="36">
        <v>157529.70105538331</v>
      </c>
      <c r="AC30" s="39">
        <v>0.3643501474597054</v>
      </c>
      <c r="AD30" s="36">
        <v>230732.53533890314</v>
      </c>
      <c r="AE30" s="40">
        <v>0.17225941980495185</v>
      </c>
      <c r="AF30" s="116">
        <f t="shared" si="40"/>
        <v>1335671.5085509403</v>
      </c>
      <c r="AG30" s="117">
        <f t="shared" si="41"/>
        <v>424062.67596852453</v>
      </c>
      <c r="AH30" s="118">
        <f t="shared" si="42"/>
        <v>1759734.1845194648</v>
      </c>
      <c r="AI30" s="32"/>
      <c r="AJ30" s="38">
        <v>83941.633547251666</v>
      </c>
      <c r="AK30" s="39">
        <v>1.9819992809607967</v>
      </c>
      <c r="AL30" s="36">
        <v>99857.445144458034</v>
      </c>
      <c r="AM30" s="39">
        <v>3.577452984074017</v>
      </c>
      <c r="AN30" s="36">
        <v>183799.0786917097</v>
      </c>
      <c r="AO30" s="40">
        <v>2.6157984585741079</v>
      </c>
      <c r="AP30" s="38">
        <v>12238.203266819528</v>
      </c>
      <c r="AQ30" s="39">
        <v>7.4568173888896166E-2</v>
      </c>
      <c r="AR30" s="36">
        <v>34296.285710466473</v>
      </c>
      <c r="AS30" s="39">
        <v>0.24189449796494952</v>
      </c>
      <c r="AT30" s="36">
        <v>46534.488977286004</v>
      </c>
      <c r="AU30" s="40">
        <v>0.15212171497921237</v>
      </c>
      <c r="AV30" s="116">
        <f t="shared" si="43"/>
        <v>96179.836814071197</v>
      </c>
      <c r="AW30" s="117">
        <f t="shared" si="44"/>
        <v>134153.73085492451</v>
      </c>
      <c r="AX30" s="118">
        <f t="shared" si="45"/>
        <v>230333.5676689957</v>
      </c>
      <c r="AY30" s="32"/>
      <c r="AZ30" s="38">
        <v>1078807.1362331323</v>
      </c>
      <c r="BA30" s="39">
        <v>6.256559386376666</v>
      </c>
      <c r="BB30" s="36">
        <v>386241.78230676363</v>
      </c>
      <c r="BC30" s="39">
        <v>6.4500673179175125</v>
      </c>
      <c r="BD30" s="36">
        <v>1465048.9185398959</v>
      </c>
      <c r="BE30" s="40">
        <v>6.3064393204765015</v>
      </c>
      <c r="BF30" s="38">
        <v>160147.46066579106</v>
      </c>
      <c r="BG30" s="39">
        <v>0.15467969781520619</v>
      </c>
      <c r="BH30" s="36">
        <v>408355.34102350689</v>
      </c>
      <c r="BI30" s="39">
        <v>0.83116960327979139</v>
      </c>
      <c r="BJ30" s="36">
        <v>568502.80168929789</v>
      </c>
      <c r="BK30" s="40">
        <v>0.37238556925538185</v>
      </c>
      <c r="BL30" s="116">
        <f t="shared" si="46"/>
        <v>1238954.5968989234</v>
      </c>
      <c r="BM30" s="117">
        <f t="shared" si="47"/>
        <v>794597.12333027052</v>
      </c>
      <c r="BN30" s="118">
        <f t="shared" si="48"/>
        <v>2033551.720229194</v>
      </c>
      <c r="BO30" s="32"/>
      <c r="BP30" s="38">
        <v>582622.55687289615</v>
      </c>
      <c r="BQ30" s="39">
        <v>3.9874246783211591</v>
      </c>
      <c r="BR30" s="36">
        <v>1686707.0509768047</v>
      </c>
      <c r="BS30" s="39">
        <v>69.215275595092322</v>
      </c>
      <c r="BT30" s="36">
        <v>2269329.6078497008</v>
      </c>
      <c r="BU30" s="40">
        <v>13.311100207935647</v>
      </c>
      <c r="BV30" s="38">
        <v>43289.713210438276</v>
      </c>
      <c r="BW30" s="39">
        <v>0.13652615494650649</v>
      </c>
      <c r="BX30" s="36">
        <v>-31592.324217487476</v>
      </c>
      <c r="BY30" s="39">
        <v>-0.14568879684150868</v>
      </c>
      <c r="BZ30" s="36">
        <v>11697.3889929508</v>
      </c>
      <c r="CA30" s="40">
        <v>2.1908176744712397E-2</v>
      </c>
      <c r="CB30" s="116">
        <f t="shared" si="49"/>
        <v>625912.27008333441</v>
      </c>
      <c r="CC30" s="117">
        <f t="shared" si="50"/>
        <v>1655114.7267593173</v>
      </c>
      <c r="CD30" s="118">
        <f t="shared" si="51"/>
        <v>2281026.9968426516</v>
      </c>
      <c r="CE30" s="32"/>
      <c r="CF30" s="38">
        <f t="shared" si="52"/>
        <v>3290824.620920701</v>
      </c>
      <c r="CG30" s="39">
        <f t="shared" si="53"/>
        <v>5.4474025753662803</v>
      </c>
      <c r="CH30" s="36">
        <f t="shared" si="54"/>
        <v>2627466.9533411674</v>
      </c>
      <c r="CI30" s="39">
        <f t="shared" si="55"/>
        <v>13.210001539372877</v>
      </c>
      <c r="CJ30" s="36">
        <f t="shared" si="56"/>
        <v>5918291.5742618684</v>
      </c>
      <c r="CK30" s="40">
        <f t="shared" si="57"/>
        <v>7.3701456582128886</v>
      </c>
      <c r="CL30" s="38">
        <f t="shared" si="58"/>
        <v>313154.65142656869</v>
      </c>
      <c r="CM30" s="39">
        <f t="shared" si="59"/>
        <v>0.1127105224847445</v>
      </c>
      <c r="CN30" s="36">
        <f t="shared" si="60"/>
        <v>780855.38357186911</v>
      </c>
      <c r="CO30" s="39">
        <f t="shared" si="61"/>
        <v>0.49743518741125209</v>
      </c>
      <c r="CP30" s="36">
        <f t="shared" si="62"/>
        <v>1094010.0349984379</v>
      </c>
      <c r="CQ30" s="40">
        <f t="shared" si="63"/>
        <v>0.25160294334653449</v>
      </c>
      <c r="CR30" s="152"/>
      <c r="CS30" s="161" t="s">
        <v>28</v>
      </c>
      <c r="CT30" s="38">
        <f t="shared" si="64"/>
        <v>5918291.5742618684</v>
      </c>
      <c r="CU30" s="36">
        <f t="shared" si="65"/>
        <v>1094010.0349984379</v>
      </c>
      <c r="CV30" s="37">
        <f t="shared" si="66"/>
        <v>7012301.6092603058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8">
        <v>578528.03</v>
      </c>
      <c r="E31" s="39">
        <v>5.1788955145664026</v>
      </c>
      <c r="F31" s="36">
        <v>260930.72000000003</v>
      </c>
      <c r="G31" s="39">
        <v>9.0425117826448584</v>
      </c>
      <c r="H31" s="36">
        <v>839458.75</v>
      </c>
      <c r="I31" s="40">
        <v>5.9720424301956454</v>
      </c>
      <c r="J31" s="38">
        <v>27017.829999999998</v>
      </c>
      <c r="K31" s="39">
        <v>7.6158540228541169E-2</v>
      </c>
      <c r="L31" s="36">
        <v>103629.06999999999</v>
      </c>
      <c r="M31" s="39">
        <v>0.3604827931666626</v>
      </c>
      <c r="N31" s="36">
        <v>130646.9</v>
      </c>
      <c r="O31" s="40">
        <v>0.20342673773128353</v>
      </c>
      <c r="P31" s="116">
        <f t="shared" si="37"/>
        <v>605545.86</v>
      </c>
      <c r="Q31" s="117">
        <f t="shared" si="38"/>
        <v>364559.79000000004</v>
      </c>
      <c r="R31" s="118">
        <f t="shared" si="39"/>
        <v>970105.65</v>
      </c>
      <c r="S31" s="32"/>
      <c r="T31" s="38">
        <v>925781.55704081897</v>
      </c>
      <c r="U31" s="39">
        <v>7.0398962552056501</v>
      </c>
      <c r="V31" s="36">
        <v>292284.65581922408</v>
      </c>
      <c r="W31" s="39">
        <v>5.0498385594199044</v>
      </c>
      <c r="X31" s="36">
        <v>1218066.2128600432</v>
      </c>
      <c r="Y31" s="40">
        <v>6.4316931798191153</v>
      </c>
      <c r="Z31" s="38">
        <v>336.21376402213787</v>
      </c>
      <c r="AA31" s="39">
        <v>3.7065094315022527E-4</v>
      </c>
      <c r="AB31" s="36">
        <v>26399.074466168353</v>
      </c>
      <c r="AC31" s="39">
        <v>6.1058369374842963E-2</v>
      </c>
      <c r="AD31" s="36">
        <v>26735.28823019049</v>
      </c>
      <c r="AE31" s="40">
        <v>1.9959929933965701E-2</v>
      </c>
      <c r="AF31" s="116">
        <f t="shared" si="40"/>
        <v>926117.77080484107</v>
      </c>
      <c r="AG31" s="117">
        <f t="shared" si="41"/>
        <v>318683.73028539243</v>
      </c>
      <c r="AH31" s="118">
        <f t="shared" si="42"/>
        <v>1244801.5010902334</v>
      </c>
      <c r="AI31" s="32"/>
      <c r="AJ31" s="38">
        <v>26603.491358173502</v>
      </c>
      <c r="AK31" s="39">
        <v>0.62815194933352625</v>
      </c>
      <c r="AL31" s="36">
        <v>15932.691185899075</v>
      </c>
      <c r="AM31" s="39">
        <v>0.57079823687525799</v>
      </c>
      <c r="AN31" s="36">
        <v>42536.182544072581</v>
      </c>
      <c r="AO31" s="40">
        <v>0.60536800034259708</v>
      </c>
      <c r="AP31" s="38">
        <v>0</v>
      </c>
      <c r="AQ31" s="39">
        <v>0</v>
      </c>
      <c r="AR31" s="36">
        <v>0</v>
      </c>
      <c r="AS31" s="39">
        <v>0</v>
      </c>
      <c r="AT31" s="36">
        <v>0</v>
      </c>
      <c r="AU31" s="40">
        <v>0</v>
      </c>
      <c r="AV31" s="116">
        <f t="shared" si="43"/>
        <v>26603.491358173502</v>
      </c>
      <c r="AW31" s="117">
        <f t="shared" si="44"/>
        <v>15932.691185899075</v>
      </c>
      <c r="AX31" s="118">
        <f t="shared" si="45"/>
        <v>42536.182544072581</v>
      </c>
      <c r="AY31" s="32"/>
      <c r="AZ31" s="38">
        <v>619094.57507163926</v>
      </c>
      <c r="BA31" s="39">
        <v>3.5904489733392793</v>
      </c>
      <c r="BB31" s="36">
        <v>314552.07341395458</v>
      </c>
      <c r="BC31" s="39">
        <v>5.2528808157247626</v>
      </c>
      <c r="BD31" s="36">
        <v>933646.64848559385</v>
      </c>
      <c r="BE31" s="40">
        <v>4.0189688282277727</v>
      </c>
      <c r="BF31" s="38">
        <v>12489.105128988696</v>
      </c>
      <c r="BG31" s="39">
        <v>1.2062701458412607E-2</v>
      </c>
      <c r="BH31" s="36">
        <v>31383.545184534079</v>
      </c>
      <c r="BI31" s="39">
        <v>6.3878309354697571E-2</v>
      </c>
      <c r="BJ31" s="36">
        <v>43872.650313522776</v>
      </c>
      <c r="BK31" s="40">
        <v>2.8737838781439099E-2</v>
      </c>
      <c r="BL31" s="116">
        <f t="shared" si="46"/>
        <v>631583.680200628</v>
      </c>
      <c r="BM31" s="117">
        <f t="shared" si="47"/>
        <v>345935.61859848868</v>
      </c>
      <c r="BN31" s="118">
        <f t="shared" si="48"/>
        <v>977519.29879911663</v>
      </c>
      <c r="BO31" s="32"/>
      <c r="BP31" s="38">
        <v>643620.14772858704</v>
      </c>
      <c r="BQ31" s="39">
        <v>4.4048875729978922</v>
      </c>
      <c r="BR31" s="36">
        <v>182316.86794661259</v>
      </c>
      <c r="BS31" s="39">
        <v>7.4815079792610524</v>
      </c>
      <c r="BT31" s="36">
        <v>825937.01567519968</v>
      </c>
      <c r="BU31" s="40">
        <v>4.8446600013795997</v>
      </c>
      <c r="BV31" s="38">
        <v>55905.781491252201</v>
      </c>
      <c r="BW31" s="39">
        <v>0.17631443639224234</v>
      </c>
      <c r="BX31" s="36">
        <v>15009.605321894862</v>
      </c>
      <c r="BY31" s="39">
        <v>6.9217172037071409E-2</v>
      </c>
      <c r="BZ31" s="36">
        <v>70915.386813147066</v>
      </c>
      <c r="CA31" s="40">
        <v>0.13281825791707322</v>
      </c>
      <c r="CB31" s="116">
        <f t="shared" si="49"/>
        <v>699525.92921983928</v>
      </c>
      <c r="CC31" s="117">
        <f t="shared" si="50"/>
        <v>197326.47326850746</v>
      </c>
      <c r="CD31" s="118">
        <f t="shared" si="51"/>
        <v>896852.40248834668</v>
      </c>
      <c r="CE31" s="32"/>
      <c r="CF31" s="38">
        <f t="shared" si="52"/>
        <v>2793627.8011992187</v>
      </c>
      <c r="CG31" s="39">
        <f t="shared" si="53"/>
        <v>4.6243774834192752</v>
      </c>
      <c r="CH31" s="36">
        <f t="shared" si="54"/>
        <v>1066017.0083656905</v>
      </c>
      <c r="CI31" s="39">
        <f t="shared" si="55"/>
        <v>5.3595674357012282</v>
      </c>
      <c r="CJ31" s="36">
        <f t="shared" si="56"/>
        <v>3859644.809564909</v>
      </c>
      <c r="CK31" s="40">
        <f t="shared" si="57"/>
        <v>4.8064790452651094</v>
      </c>
      <c r="CL31" s="38">
        <f t="shared" si="58"/>
        <v>95748.930384263032</v>
      </c>
      <c r="CM31" s="39">
        <f t="shared" si="59"/>
        <v>3.4461924553262781E-2</v>
      </c>
      <c r="CN31" s="36">
        <f t="shared" si="60"/>
        <v>176421.2949725973</v>
      </c>
      <c r="CO31" s="39">
        <f t="shared" si="61"/>
        <v>0.11238721250354619</v>
      </c>
      <c r="CP31" s="36">
        <f t="shared" si="62"/>
        <v>272170.22535686032</v>
      </c>
      <c r="CQ31" s="40">
        <f t="shared" si="63"/>
        <v>6.2594334238600877E-2</v>
      </c>
      <c r="CR31" s="152"/>
      <c r="CS31" s="161" t="s">
        <v>29</v>
      </c>
      <c r="CT31" s="38">
        <f t="shared" si="64"/>
        <v>3859644.809564909</v>
      </c>
      <c r="CU31" s="36">
        <f t="shared" si="65"/>
        <v>272170.22535686032</v>
      </c>
      <c r="CV31" s="37">
        <f t="shared" si="66"/>
        <v>4131815.0349217691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8">
        <v>125390.94999999998</v>
      </c>
      <c r="E32" s="39">
        <v>1.1224808390394152</v>
      </c>
      <c r="F32" s="36">
        <v>79195.679999999993</v>
      </c>
      <c r="G32" s="39">
        <v>2.7445134460770721</v>
      </c>
      <c r="H32" s="36">
        <v>204586.62999999998</v>
      </c>
      <c r="I32" s="40">
        <v>1.4554616710001975</v>
      </c>
      <c r="J32" s="38">
        <v>7883502.5300000003</v>
      </c>
      <c r="K32" s="39">
        <v>22.222215646956517</v>
      </c>
      <c r="L32" s="36">
        <v>1297428.49</v>
      </c>
      <c r="M32" s="39">
        <v>4.5132185979205</v>
      </c>
      <c r="N32" s="36">
        <v>9180931.0199999996</v>
      </c>
      <c r="O32" s="40">
        <v>14.29537820441622</v>
      </c>
      <c r="P32" s="116">
        <f t="shared" si="37"/>
        <v>8008893.4800000004</v>
      </c>
      <c r="Q32" s="117">
        <f t="shared" si="38"/>
        <v>1376624.17</v>
      </c>
      <c r="R32" s="118">
        <f t="shared" si="39"/>
        <v>9385517.6500000004</v>
      </c>
      <c r="S32" s="32"/>
      <c r="T32" s="38">
        <v>122173.8972610007</v>
      </c>
      <c r="U32" s="39">
        <v>0.92904374176647808</v>
      </c>
      <c r="V32" s="36">
        <v>124171.00680940755</v>
      </c>
      <c r="W32" s="39">
        <v>2.1453180167485755</v>
      </c>
      <c r="X32" s="36">
        <v>246344.90407040826</v>
      </c>
      <c r="Y32" s="40">
        <v>1.3007624894812591</v>
      </c>
      <c r="Z32" s="38">
        <v>11798838.885268293</v>
      </c>
      <c r="AA32" s="39">
        <v>13.007351955449066</v>
      </c>
      <c r="AB32" s="36">
        <v>2176126.9902175106</v>
      </c>
      <c r="AC32" s="39">
        <v>5.0331599975425707</v>
      </c>
      <c r="AD32" s="36">
        <v>13974965.875485804</v>
      </c>
      <c r="AE32" s="40">
        <v>10.433376939967662</v>
      </c>
      <c r="AF32" s="116">
        <f t="shared" si="40"/>
        <v>11921012.782529294</v>
      </c>
      <c r="AG32" s="117">
        <f t="shared" si="41"/>
        <v>2300297.997026918</v>
      </c>
      <c r="AH32" s="118">
        <f t="shared" si="42"/>
        <v>14221310.779556213</v>
      </c>
      <c r="AI32" s="32"/>
      <c r="AJ32" s="38">
        <v>67295.0765036784</v>
      </c>
      <c r="AK32" s="39">
        <v>1.5889468384888175</v>
      </c>
      <c r="AL32" s="36">
        <v>67957.712881248066</v>
      </c>
      <c r="AM32" s="39">
        <v>2.4346259048202654</v>
      </c>
      <c r="AN32" s="36">
        <v>135252.78938492647</v>
      </c>
      <c r="AO32" s="40">
        <v>1.9248956007247771</v>
      </c>
      <c r="AP32" s="38">
        <v>5807315.4998820936</v>
      </c>
      <c r="AQ32" s="39">
        <v>35.384353616429912</v>
      </c>
      <c r="AR32" s="36">
        <v>1116005.0347495547</v>
      </c>
      <c r="AS32" s="39">
        <v>7.8712744547936602</v>
      </c>
      <c r="AT32" s="36">
        <v>6923320.5346316481</v>
      </c>
      <c r="AU32" s="40">
        <v>22.632404829738995</v>
      </c>
      <c r="AV32" s="116">
        <f t="shared" si="43"/>
        <v>5874610.5763857719</v>
      </c>
      <c r="AW32" s="117">
        <f t="shared" si="44"/>
        <v>1183962.7476308027</v>
      </c>
      <c r="AX32" s="118">
        <f t="shared" si="45"/>
        <v>7058573.3240165748</v>
      </c>
      <c r="AY32" s="32"/>
      <c r="AZ32" s="38">
        <v>311918.50569615111</v>
      </c>
      <c r="BA32" s="39">
        <v>1.8089764046352275</v>
      </c>
      <c r="BB32" s="36">
        <v>178183.52959504694</v>
      </c>
      <c r="BC32" s="39">
        <v>2.975586312719007</v>
      </c>
      <c r="BD32" s="36">
        <v>490102.03529119806</v>
      </c>
      <c r="BE32" s="40">
        <v>2.1096897907588916</v>
      </c>
      <c r="BF32" s="38">
        <v>11036000.929131472</v>
      </c>
      <c r="BG32" s="39">
        <v>10.659209216990297</v>
      </c>
      <c r="BH32" s="36">
        <v>3168339.0202278462</v>
      </c>
      <c r="BI32" s="39">
        <v>6.448861621102365</v>
      </c>
      <c r="BJ32" s="36">
        <v>14204339.949359318</v>
      </c>
      <c r="BK32" s="40">
        <v>9.3042482855343636</v>
      </c>
      <c r="BL32" s="116">
        <f t="shared" si="46"/>
        <v>11347919.434827624</v>
      </c>
      <c r="BM32" s="117">
        <f t="shared" si="47"/>
        <v>3346522.549822893</v>
      </c>
      <c r="BN32" s="118">
        <f t="shared" si="48"/>
        <v>14694441.984650517</v>
      </c>
      <c r="BO32" s="32"/>
      <c r="BP32" s="38">
        <v>167083.80531300814</v>
      </c>
      <c r="BQ32" s="39">
        <v>1.1435089163536127</v>
      </c>
      <c r="BR32" s="36">
        <v>51510.341518900212</v>
      </c>
      <c r="BS32" s="39">
        <v>2.113765091669753</v>
      </c>
      <c r="BT32" s="36">
        <v>218594.14683190835</v>
      </c>
      <c r="BU32" s="40">
        <v>1.2821974310311135</v>
      </c>
      <c r="BV32" s="38">
        <v>8459365.0784560814</v>
      </c>
      <c r="BW32" s="39">
        <v>26.678961392885334</v>
      </c>
      <c r="BX32" s="36">
        <v>909234.49573566811</v>
      </c>
      <c r="BY32" s="39">
        <v>4.1929577203186934</v>
      </c>
      <c r="BZ32" s="36">
        <v>9368599.5741917491</v>
      </c>
      <c r="CA32" s="40">
        <v>17.546559787446526</v>
      </c>
      <c r="CB32" s="116">
        <f t="shared" si="49"/>
        <v>8626448.8837690894</v>
      </c>
      <c r="CC32" s="117">
        <f t="shared" si="50"/>
        <v>960744.83725456835</v>
      </c>
      <c r="CD32" s="118">
        <f t="shared" si="51"/>
        <v>9587193.7210236583</v>
      </c>
      <c r="CE32" s="32"/>
      <c r="CF32" s="38">
        <f t="shared" si="52"/>
        <v>793862.23477383843</v>
      </c>
      <c r="CG32" s="39">
        <f t="shared" si="53"/>
        <v>1.3141044207281825</v>
      </c>
      <c r="CH32" s="36">
        <f t="shared" si="54"/>
        <v>501018.27080460277</v>
      </c>
      <c r="CI32" s="39">
        <f t="shared" si="55"/>
        <v>2.5189478102346876</v>
      </c>
      <c r="CJ32" s="36">
        <f t="shared" si="56"/>
        <v>1294880.5055784411</v>
      </c>
      <c r="CK32" s="40">
        <f t="shared" si="57"/>
        <v>1.6125359516920592</v>
      </c>
      <c r="CL32" s="38">
        <f t="shared" si="58"/>
        <v>44985022.922737941</v>
      </c>
      <c r="CM32" s="39">
        <f t="shared" si="59"/>
        <v>16.19099513455232</v>
      </c>
      <c r="CN32" s="36">
        <f t="shared" si="60"/>
        <v>8667134.0309305787</v>
      </c>
      <c r="CO32" s="39">
        <f t="shared" si="61"/>
        <v>5.5213007833448362</v>
      </c>
      <c r="CP32" s="36">
        <f t="shared" si="62"/>
        <v>53652156.95366852</v>
      </c>
      <c r="CQ32" s="40">
        <f t="shared" si="63"/>
        <v>12.339046420586548</v>
      </c>
      <c r="CR32" s="152"/>
      <c r="CS32" s="161" t="s">
        <v>59</v>
      </c>
      <c r="CT32" s="38">
        <f t="shared" si="64"/>
        <v>1294880.5055784411</v>
      </c>
      <c r="CU32" s="36">
        <f t="shared" si="65"/>
        <v>53652156.95366852</v>
      </c>
      <c r="CV32" s="37">
        <f t="shared" si="66"/>
        <v>54947037.459246963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8">
        <v>12886803.65</v>
      </c>
      <c r="E33" s="39">
        <v>115.36071920332527</v>
      </c>
      <c r="F33" s="36">
        <v>8634452</v>
      </c>
      <c r="G33" s="39">
        <v>299.22553368450235</v>
      </c>
      <c r="H33" s="36">
        <v>21521255.649999999</v>
      </c>
      <c r="I33" s="40">
        <v>153.10561941594838</v>
      </c>
      <c r="J33" s="38">
        <v>20367541.890000001</v>
      </c>
      <c r="K33" s="39">
        <v>57.412540473682107</v>
      </c>
      <c r="L33" s="36">
        <v>20968188.649999999</v>
      </c>
      <c r="M33" s="39">
        <v>72.939680074302629</v>
      </c>
      <c r="N33" s="36">
        <v>41335730.539999999</v>
      </c>
      <c r="O33" s="40">
        <v>64.362742747754353</v>
      </c>
      <c r="P33" s="116">
        <f t="shared" si="37"/>
        <v>33254345.539999999</v>
      </c>
      <c r="Q33" s="117">
        <f t="shared" si="38"/>
        <v>29602640.649999999</v>
      </c>
      <c r="R33" s="118">
        <f t="shared" si="39"/>
        <v>62856986.189999998</v>
      </c>
      <c r="S33" s="32"/>
      <c r="T33" s="38">
        <v>30286470.298478015</v>
      </c>
      <c r="U33" s="39">
        <v>230.30660658133161</v>
      </c>
      <c r="V33" s="36">
        <v>23116617.340132721</v>
      </c>
      <c r="W33" s="39">
        <v>399.38868935958396</v>
      </c>
      <c r="X33" s="36">
        <v>53403087.638610736</v>
      </c>
      <c r="Y33" s="40">
        <v>281.98161226396354</v>
      </c>
      <c r="Z33" s="38">
        <v>46424872.482997604</v>
      </c>
      <c r="AA33" s="39">
        <v>51.180006926542681</v>
      </c>
      <c r="AB33" s="36">
        <v>27662114.863271877</v>
      </c>
      <c r="AC33" s="39">
        <v>63.979653119109344</v>
      </c>
      <c r="AD33" s="36">
        <v>74086987.346269488</v>
      </c>
      <c r="AE33" s="40">
        <v>55.311581596500567</v>
      </c>
      <c r="AF33" s="116">
        <f t="shared" si="40"/>
        <v>76711342.781475618</v>
      </c>
      <c r="AG33" s="117">
        <f t="shared" si="41"/>
        <v>50778732.203404598</v>
      </c>
      <c r="AH33" s="118">
        <f t="shared" si="42"/>
        <v>127490074.98488021</v>
      </c>
      <c r="AI33" s="32"/>
      <c r="AJ33" s="38">
        <v>3133551.6015817858</v>
      </c>
      <c r="AK33" s="39">
        <v>73.988279221330416</v>
      </c>
      <c r="AL33" s="36">
        <v>7359586.4050419088</v>
      </c>
      <c r="AM33" s="39">
        <v>263.66160588406507</v>
      </c>
      <c r="AN33" s="36">
        <v>10493138.006623695</v>
      </c>
      <c r="AO33" s="40">
        <v>149.33662572580508</v>
      </c>
      <c r="AP33" s="38">
        <v>8915540.5534524918</v>
      </c>
      <c r="AQ33" s="39">
        <v>54.322972401170425</v>
      </c>
      <c r="AR33" s="36">
        <v>6952002.2366274726</v>
      </c>
      <c r="AS33" s="39">
        <v>49.033038302658113</v>
      </c>
      <c r="AT33" s="36">
        <v>15867542.790079964</v>
      </c>
      <c r="AU33" s="40">
        <v>51.871157818262539</v>
      </c>
      <c r="AV33" s="116">
        <f t="shared" si="43"/>
        <v>12049092.155034278</v>
      </c>
      <c r="AW33" s="117">
        <f t="shared" si="44"/>
        <v>14311588.641669381</v>
      </c>
      <c r="AX33" s="118">
        <f t="shared" si="45"/>
        <v>26360680.796703659</v>
      </c>
      <c r="AY33" s="32"/>
      <c r="AZ33" s="38">
        <v>41108881.442517005</v>
      </c>
      <c r="BA33" s="39">
        <v>238.41162096006366</v>
      </c>
      <c r="BB33" s="36">
        <v>16553882.963342607</v>
      </c>
      <c r="BC33" s="39">
        <v>276.44254034040557</v>
      </c>
      <c r="BD33" s="36">
        <v>57662764.405859612</v>
      </c>
      <c r="BE33" s="40">
        <v>248.21473206430898</v>
      </c>
      <c r="BF33" s="38">
        <v>42364471.11618942</v>
      </c>
      <c r="BG33" s="39">
        <v>40.918061161321766</v>
      </c>
      <c r="BH33" s="36">
        <v>35945275.466172278</v>
      </c>
      <c r="BI33" s="39">
        <v>73.163290270963756</v>
      </c>
      <c r="BJ33" s="36">
        <v>78309746.582361698</v>
      </c>
      <c r="BK33" s="40">
        <v>51.295120222213008</v>
      </c>
      <c r="BL33" s="116">
        <f t="shared" si="46"/>
        <v>83473352.558706433</v>
      </c>
      <c r="BM33" s="117">
        <f t="shared" si="47"/>
        <v>52499158.429514885</v>
      </c>
      <c r="BN33" s="118">
        <f t="shared" si="48"/>
        <v>135972510.98822132</v>
      </c>
      <c r="BO33" s="32"/>
      <c r="BP33" s="38">
        <v>15820137.764222149</v>
      </c>
      <c r="BQ33" s="39">
        <v>108.27182537194777</v>
      </c>
      <c r="BR33" s="36">
        <v>7453783.9793639071</v>
      </c>
      <c r="BS33" s="39">
        <v>305.87155728031132</v>
      </c>
      <c r="BT33" s="36">
        <v>23273921.743586056</v>
      </c>
      <c r="BU33" s="40">
        <v>136.51675080116641</v>
      </c>
      <c r="BV33" s="38">
        <v>13491805.083354512</v>
      </c>
      <c r="BW33" s="39">
        <v>42.550161105571185</v>
      </c>
      <c r="BX33" s="36">
        <v>12530065.236889817</v>
      </c>
      <c r="BY33" s="39">
        <v>57.782710640124961</v>
      </c>
      <c r="BZ33" s="36">
        <v>26021870.320244327</v>
      </c>
      <c r="CA33" s="40">
        <v>48.736665468460778</v>
      </c>
      <c r="CB33" s="116">
        <f t="shared" si="49"/>
        <v>29311942.847576663</v>
      </c>
      <c r="CC33" s="117">
        <f t="shared" si="50"/>
        <v>19983849.216253724</v>
      </c>
      <c r="CD33" s="118">
        <f t="shared" si="51"/>
        <v>49295792.063830391</v>
      </c>
      <c r="CE33" s="32"/>
      <c r="CF33" s="38">
        <f t="shared" si="52"/>
        <v>103235844.75679895</v>
      </c>
      <c r="CG33" s="39">
        <f t="shared" si="53"/>
        <v>170.8894491135058</v>
      </c>
      <c r="CH33" s="36">
        <f t="shared" si="54"/>
        <v>63118322.687881142</v>
      </c>
      <c r="CI33" s="39">
        <f t="shared" si="55"/>
        <v>317.33725092498958</v>
      </c>
      <c r="CJ33" s="36">
        <f t="shared" si="56"/>
        <v>166354167.44468009</v>
      </c>
      <c r="CK33" s="40">
        <f t="shared" si="57"/>
        <v>207.16357576061853</v>
      </c>
      <c r="CL33" s="38">
        <f t="shared" si="58"/>
        <v>131564231.12599404</v>
      </c>
      <c r="CM33" s="39">
        <f t="shared" si="59"/>
        <v>47.352556198551738</v>
      </c>
      <c r="CN33" s="36">
        <f t="shared" si="60"/>
        <v>104057646.45296144</v>
      </c>
      <c r="CO33" s="39">
        <f t="shared" si="61"/>
        <v>66.288759678044244</v>
      </c>
      <c r="CP33" s="36">
        <f t="shared" si="62"/>
        <v>235621877.57895547</v>
      </c>
      <c r="CQ33" s="40">
        <f t="shared" si="63"/>
        <v>54.188861179675264</v>
      </c>
      <c r="CR33" s="152"/>
      <c r="CS33" s="161" t="s">
        <v>30</v>
      </c>
      <c r="CT33" s="38">
        <f t="shared" si="64"/>
        <v>166354167.44468009</v>
      </c>
      <c r="CU33" s="36">
        <f t="shared" si="65"/>
        <v>235621877.57895547</v>
      </c>
      <c r="CV33" s="37">
        <f t="shared" si="66"/>
        <v>401976045.02363557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8">
        <v>2272257.4500000002</v>
      </c>
      <c r="E34" s="39">
        <v>20.340905376261702</v>
      </c>
      <c r="F34" s="36">
        <v>1343975.03</v>
      </c>
      <c r="G34" s="39">
        <v>46.575236692542283</v>
      </c>
      <c r="H34" s="36">
        <v>3616232.4800000004</v>
      </c>
      <c r="I34" s="40">
        <v>25.726450296708002</v>
      </c>
      <c r="J34" s="38">
        <v>2146298.7799999998</v>
      </c>
      <c r="K34" s="39">
        <v>6.050041101713159</v>
      </c>
      <c r="L34" s="36">
        <v>4474981.4700000007</v>
      </c>
      <c r="M34" s="39">
        <v>15.566614847307402</v>
      </c>
      <c r="N34" s="36">
        <v>6621280.25</v>
      </c>
      <c r="O34" s="40">
        <v>10.309815547571949</v>
      </c>
      <c r="P34" s="116">
        <f t="shared" si="37"/>
        <v>4418556.2300000004</v>
      </c>
      <c r="Q34" s="117">
        <f t="shared" si="38"/>
        <v>5818956.5000000009</v>
      </c>
      <c r="R34" s="118">
        <f t="shared" si="39"/>
        <v>10237512.73</v>
      </c>
      <c r="S34" s="32"/>
      <c r="T34" s="38">
        <v>3705169.1782704154</v>
      </c>
      <c r="U34" s="39">
        <v>28.175120172392042</v>
      </c>
      <c r="V34" s="36">
        <v>3839528.9391659787</v>
      </c>
      <c r="W34" s="39">
        <v>66.336021754768112</v>
      </c>
      <c r="X34" s="36">
        <v>7544698.1174363941</v>
      </c>
      <c r="Y34" s="40">
        <v>39.83788640830263</v>
      </c>
      <c r="Z34" s="38">
        <v>6460759.5613914691</v>
      </c>
      <c r="AA34" s="39">
        <v>7.1225121668097646</v>
      </c>
      <c r="AB34" s="36">
        <v>5751035.9156486969</v>
      </c>
      <c r="AC34" s="39">
        <v>13.301560085967409</v>
      </c>
      <c r="AD34" s="36">
        <v>12211795.477040166</v>
      </c>
      <c r="AE34" s="40">
        <v>9.1170358812288086</v>
      </c>
      <c r="AF34" s="116">
        <f t="shared" si="40"/>
        <v>10165928.739661884</v>
      </c>
      <c r="AG34" s="117">
        <f t="shared" si="41"/>
        <v>9590564.8548146747</v>
      </c>
      <c r="AH34" s="118">
        <f t="shared" si="42"/>
        <v>19756493.594476558</v>
      </c>
      <c r="AI34" s="32"/>
      <c r="AJ34" s="38">
        <v>1078516.6872437776</v>
      </c>
      <c r="AK34" s="39">
        <v>25.465543238661162</v>
      </c>
      <c r="AL34" s="36">
        <v>1715750.5383155122</v>
      </c>
      <c r="AM34" s="39">
        <v>61.467794157400213</v>
      </c>
      <c r="AN34" s="36">
        <v>2794267.2255592896</v>
      </c>
      <c r="AO34" s="40">
        <v>39.767554622632744</v>
      </c>
      <c r="AP34" s="38">
        <v>719668.64716541569</v>
      </c>
      <c r="AQ34" s="39">
        <v>4.3849881926469845</v>
      </c>
      <c r="AR34" s="36">
        <v>2069907.8601907312</v>
      </c>
      <c r="AS34" s="39">
        <v>14.599228817414984</v>
      </c>
      <c r="AT34" s="36">
        <v>2789576.5073561468</v>
      </c>
      <c r="AU34" s="40">
        <v>9.1191538080899726</v>
      </c>
      <c r="AV34" s="116">
        <f t="shared" si="43"/>
        <v>1798185.3344091931</v>
      </c>
      <c r="AW34" s="117">
        <f t="shared" si="44"/>
        <v>3785658.3985062437</v>
      </c>
      <c r="AX34" s="118">
        <f t="shared" si="45"/>
        <v>5583843.7329154368</v>
      </c>
      <c r="AY34" s="32"/>
      <c r="AZ34" s="38">
        <v>5834890.2358121863</v>
      </c>
      <c r="BA34" s="39">
        <v>33.8395400319814</v>
      </c>
      <c r="BB34" s="36">
        <v>3583039.226300444</v>
      </c>
      <c r="BC34" s="39">
        <v>59.835173901568446</v>
      </c>
      <c r="BD34" s="36">
        <v>9417929.4621126298</v>
      </c>
      <c r="BE34" s="40">
        <v>40.540353243995654</v>
      </c>
      <c r="BF34" s="38">
        <v>7280150.2137977276</v>
      </c>
      <c r="BG34" s="39">
        <v>7.0315909502278142</v>
      </c>
      <c r="BH34" s="36">
        <v>5996918.2421862166</v>
      </c>
      <c r="BI34" s="39">
        <v>12.206173534466719</v>
      </c>
      <c r="BJ34" s="36">
        <v>13277068.455983944</v>
      </c>
      <c r="BK34" s="40">
        <v>8.6968589782366408</v>
      </c>
      <c r="BL34" s="116">
        <f t="shared" si="46"/>
        <v>13115040.449609913</v>
      </c>
      <c r="BM34" s="117">
        <f t="shared" si="47"/>
        <v>9579957.4684866611</v>
      </c>
      <c r="BN34" s="118">
        <f t="shared" si="48"/>
        <v>22694997.918096572</v>
      </c>
      <c r="BO34" s="32"/>
      <c r="BP34" s="38">
        <v>2519056.0196287772</v>
      </c>
      <c r="BQ34" s="39">
        <v>17.240228721409693</v>
      </c>
      <c r="BR34" s="36">
        <v>1032805.6828129843</v>
      </c>
      <c r="BS34" s="39">
        <v>42.381947671754453</v>
      </c>
      <c r="BT34" s="36">
        <v>3551861.7024417613</v>
      </c>
      <c r="BU34" s="40">
        <v>20.833988541105096</v>
      </c>
      <c r="BV34" s="38">
        <v>2256696.9951765155</v>
      </c>
      <c r="BW34" s="39">
        <v>7.1171218467784643</v>
      </c>
      <c r="BX34" s="36">
        <v>3129870.5096945995</v>
      </c>
      <c r="BY34" s="39">
        <v>14.433476489036558</v>
      </c>
      <c r="BZ34" s="36">
        <v>5386567.5048711151</v>
      </c>
      <c r="CA34" s="40">
        <v>10.088565321300091</v>
      </c>
      <c r="CB34" s="116">
        <f t="shared" si="49"/>
        <v>4775753.0148052927</v>
      </c>
      <c r="CC34" s="117">
        <f t="shared" si="50"/>
        <v>4162676.1925075836</v>
      </c>
      <c r="CD34" s="118">
        <f t="shared" si="51"/>
        <v>8938429.2073128764</v>
      </c>
      <c r="CE34" s="32"/>
      <c r="CF34" s="38">
        <f t="shared" si="52"/>
        <v>15409889.570955157</v>
      </c>
      <c r="CG34" s="39">
        <f t="shared" si="53"/>
        <v>25.508461192758865</v>
      </c>
      <c r="CH34" s="36">
        <f t="shared" si="54"/>
        <v>11515099.416594921</v>
      </c>
      <c r="CI34" s="39">
        <f t="shared" si="55"/>
        <v>57.89396545057101</v>
      </c>
      <c r="CJ34" s="36">
        <f t="shared" si="56"/>
        <v>26924988.98755008</v>
      </c>
      <c r="CK34" s="40">
        <f t="shared" si="57"/>
        <v>33.530130814612946</v>
      </c>
      <c r="CL34" s="38">
        <f t="shared" si="58"/>
        <v>18863574.197531126</v>
      </c>
      <c r="CM34" s="39">
        <f t="shared" si="59"/>
        <v>6.7893716221297469</v>
      </c>
      <c r="CN34" s="36">
        <f t="shared" si="60"/>
        <v>21422713.997720242</v>
      </c>
      <c r="CO34" s="39">
        <f t="shared" si="61"/>
        <v>13.647100316537443</v>
      </c>
      <c r="CP34" s="36">
        <f t="shared" si="62"/>
        <v>40286288.195251368</v>
      </c>
      <c r="CQ34" s="40">
        <f t="shared" si="63"/>
        <v>9.2651331908911292</v>
      </c>
      <c r="CR34" s="152"/>
      <c r="CS34" s="161" t="s">
        <v>31</v>
      </c>
      <c r="CT34" s="38">
        <f t="shared" si="64"/>
        <v>26924988.98755008</v>
      </c>
      <c r="CU34" s="36">
        <f t="shared" si="65"/>
        <v>40286288.195251368</v>
      </c>
      <c r="CV34" s="37">
        <f t="shared" si="66"/>
        <v>67211277.182801455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8">
        <v>1093307.77</v>
      </c>
      <c r="E35" s="39">
        <v>9.7871259688032666</v>
      </c>
      <c r="F35" s="36">
        <v>705988.59</v>
      </c>
      <c r="G35" s="39">
        <v>24.465920085943996</v>
      </c>
      <c r="H35" s="36">
        <v>1799296.3599999999</v>
      </c>
      <c r="I35" s="40">
        <v>12.800479125885076</v>
      </c>
      <c r="J35" s="38">
        <v>3540623.2299999995</v>
      </c>
      <c r="K35" s="39">
        <v>9.9803980073922425</v>
      </c>
      <c r="L35" s="36">
        <v>3871971.12</v>
      </c>
      <c r="M35" s="39">
        <v>13.468990548677615</v>
      </c>
      <c r="N35" s="36">
        <v>7412594.3499999996</v>
      </c>
      <c r="O35" s="40">
        <v>11.541949229150054</v>
      </c>
      <c r="P35" s="116">
        <f t="shared" si="37"/>
        <v>4633931</v>
      </c>
      <c r="Q35" s="117">
        <f t="shared" si="38"/>
        <v>4577959.71</v>
      </c>
      <c r="R35" s="118">
        <f t="shared" si="39"/>
        <v>9211890.7100000009</v>
      </c>
      <c r="S35" s="32"/>
      <c r="T35" s="38">
        <v>1269794.7471298152</v>
      </c>
      <c r="U35" s="39">
        <v>9.6558666752580908</v>
      </c>
      <c r="V35" s="36">
        <v>1141810.4624509639</v>
      </c>
      <c r="W35" s="39">
        <v>19.727202184709121</v>
      </c>
      <c r="X35" s="36">
        <v>2411605.2095807791</v>
      </c>
      <c r="Y35" s="40">
        <v>12.733876545559465</v>
      </c>
      <c r="Z35" s="38">
        <v>6430754.3939284775</v>
      </c>
      <c r="AA35" s="39">
        <v>7.0894336768440587</v>
      </c>
      <c r="AB35" s="36">
        <v>5059848.2863403773</v>
      </c>
      <c r="AC35" s="39">
        <v>11.702913526152811</v>
      </c>
      <c r="AD35" s="36">
        <v>11490602.680268854</v>
      </c>
      <c r="AE35" s="40">
        <v>8.5786105024374617</v>
      </c>
      <c r="AF35" s="116">
        <f t="shared" si="40"/>
        <v>7700549.1410582922</v>
      </c>
      <c r="AG35" s="117">
        <f t="shared" si="41"/>
        <v>6201658.7487913407</v>
      </c>
      <c r="AH35" s="118">
        <f t="shared" si="42"/>
        <v>13902207.889849633</v>
      </c>
      <c r="AI35" s="32"/>
      <c r="AJ35" s="38">
        <v>423469.78085599357</v>
      </c>
      <c r="AK35" s="39">
        <v>9.9988142438608225</v>
      </c>
      <c r="AL35" s="36">
        <v>663248.10239481041</v>
      </c>
      <c r="AM35" s="39">
        <v>23.761261863461844</v>
      </c>
      <c r="AN35" s="36">
        <v>1086717.8832508039</v>
      </c>
      <c r="AO35" s="40">
        <v>15.465991364844573</v>
      </c>
      <c r="AP35" s="38">
        <v>1552681.03986049</v>
      </c>
      <c r="AQ35" s="39">
        <v>9.4605872488011293</v>
      </c>
      <c r="AR35" s="36">
        <v>1528203.5021937087</v>
      </c>
      <c r="AS35" s="39">
        <v>10.778543836267712</v>
      </c>
      <c r="AT35" s="36">
        <v>3080884.5420541987</v>
      </c>
      <c r="AU35" s="40">
        <v>10.071442718947505</v>
      </c>
      <c r="AV35" s="116">
        <f t="shared" si="43"/>
        <v>1976150.8207164835</v>
      </c>
      <c r="AW35" s="117">
        <f t="shared" si="44"/>
        <v>2191451.6045885189</v>
      </c>
      <c r="AX35" s="118">
        <f t="shared" si="45"/>
        <v>4167602.4253050024</v>
      </c>
      <c r="AY35" s="32"/>
      <c r="AZ35" s="38">
        <v>2370713.1291846624</v>
      </c>
      <c r="BA35" s="39">
        <v>13.748989029306312</v>
      </c>
      <c r="BB35" s="36">
        <v>1324114.6201634656</v>
      </c>
      <c r="BC35" s="39">
        <v>22.112129831437898</v>
      </c>
      <c r="BD35" s="36">
        <v>3694827.7493481282</v>
      </c>
      <c r="BE35" s="40">
        <v>15.904729668753513</v>
      </c>
      <c r="BF35" s="38">
        <v>7456094.1421482367</v>
      </c>
      <c r="BG35" s="39">
        <v>7.2015277919144367</v>
      </c>
      <c r="BH35" s="36">
        <v>6322901.3270930983</v>
      </c>
      <c r="BI35" s="39">
        <v>12.869682013819212</v>
      </c>
      <c r="BJ35" s="36">
        <v>13778995.469241336</v>
      </c>
      <c r="BK35" s="40">
        <v>9.0256355049329144</v>
      </c>
      <c r="BL35" s="116">
        <f t="shared" si="46"/>
        <v>9826807.2713328991</v>
      </c>
      <c r="BM35" s="117">
        <f t="shared" si="47"/>
        <v>7647015.9472565642</v>
      </c>
      <c r="BN35" s="118">
        <f t="shared" si="48"/>
        <v>17473823.218589462</v>
      </c>
      <c r="BO35" s="32"/>
      <c r="BP35" s="38">
        <v>1200075.2464630329</v>
      </c>
      <c r="BQ35" s="39">
        <v>8.2132241485339144</v>
      </c>
      <c r="BR35" s="36">
        <v>601410.06871009897</v>
      </c>
      <c r="BS35" s="39">
        <v>24.679308494813039</v>
      </c>
      <c r="BT35" s="36">
        <v>1801485.3151731319</v>
      </c>
      <c r="BU35" s="40">
        <v>10.566887890788179</v>
      </c>
      <c r="BV35" s="38">
        <v>3291791.5843897527</v>
      </c>
      <c r="BW35" s="39">
        <v>10.381580624415772</v>
      </c>
      <c r="BX35" s="36">
        <v>2789541.1208738666</v>
      </c>
      <c r="BY35" s="39">
        <v>12.864038962194101</v>
      </c>
      <c r="BZ35" s="36">
        <v>6081332.7052636193</v>
      </c>
      <c r="CA35" s="40">
        <v>11.38979919626545</v>
      </c>
      <c r="CB35" s="116">
        <f t="shared" si="49"/>
        <v>4491866.8308527861</v>
      </c>
      <c r="CC35" s="117">
        <f t="shared" si="50"/>
        <v>3390951.1895839656</v>
      </c>
      <c r="CD35" s="118">
        <f t="shared" si="51"/>
        <v>7882818.0204367517</v>
      </c>
      <c r="CE35" s="32"/>
      <c r="CF35" s="38">
        <f t="shared" si="52"/>
        <v>6357360.6736335047</v>
      </c>
      <c r="CG35" s="39">
        <f t="shared" si="53"/>
        <v>10.523533428650001</v>
      </c>
      <c r="CH35" s="36">
        <f t="shared" si="54"/>
        <v>4436571.843719339</v>
      </c>
      <c r="CI35" s="39">
        <f t="shared" si="55"/>
        <v>22.305559661005145</v>
      </c>
      <c r="CJ35" s="36">
        <f t="shared" si="56"/>
        <v>10793932.517352844</v>
      </c>
      <c r="CK35" s="40">
        <f t="shared" si="57"/>
        <v>13.44186136819946</v>
      </c>
      <c r="CL35" s="38">
        <f t="shared" si="58"/>
        <v>22271944.390326958</v>
      </c>
      <c r="CM35" s="39">
        <f t="shared" si="59"/>
        <v>8.0161111372588358</v>
      </c>
      <c r="CN35" s="36">
        <f t="shared" si="60"/>
        <v>19572465.35650105</v>
      </c>
      <c r="CO35" s="39">
        <f t="shared" si="61"/>
        <v>12.468420116636418</v>
      </c>
      <c r="CP35" s="36">
        <f t="shared" si="62"/>
        <v>41844409.746828005</v>
      </c>
      <c r="CQ35" s="40">
        <f t="shared" si="63"/>
        <v>9.6234735679690324</v>
      </c>
      <c r="CR35" s="152"/>
      <c r="CS35" s="161" t="s">
        <v>32</v>
      </c>
      <c r="CT35" s="38">
        <f t="shared" si="64"/>
        <v>10793932.517352844</v>
      </c>
      <c r="CU35" s="36">
        <f t="shared" si="65"/>
        <v>41844409.746828005</v>
      </c>
      <c r="CV35" s="37">
        <f t="shared" si="66"/>
        <v>52638342.264180847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8">
        <v>2605567.2600000002</v>
      </c>
      <c r="E36" s="39">
        <v>23.324644435491003</v>
      </c>
      <c r="F36" s="36">
        <v>52958.039999999994</v>
      </c>
      <c r="G36" s="39">
        <v>1.8352522872192956</v>
      </c>
      <c r="H36" s="36">
        <v>2658525.3000000003</v>
      </c>
      <c r="I36" s="40">
        <v>18.91316981727644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37"/>
        <v>2605567.2600000002</v>
      </c>
      <c r="Q36" s="117">
        <f t="shared" si="38"/>
        <v>52958.039999999994</v>
      </c>
      <c r="R36" s="118">
        <f t="shared" si="39"/>
        <v>2658525.3000000003</v>
      </c>
      <c r="S36" s="32"/>
      <c r="T36" s="38">
        <v>303415.58101870609</v>
      </c>
      <c r="U36" s="39">
        <v>2.3072550931044908</v>
      </c>
      <c r="V36" s="36">
        <v>2796.9319644276693</v>
      </c>
      <c r="W36" s="39">
        <v>4.8322943407527116E-2</v>
      </c>
      <c r="X36" s="36">
        <v>306212.51298313378</v>
      </c>
      <c r="Y36" s="40">
        <v>1.6168783852107282</v>
      </c>
      <c r="Z36" s="38">
        <v>-53.03760371945782</v>
      </c>
      <c r="AA36" s="39">
        <v>-5.8470056686169865E-5</v>
      </c>
      <c r="AB36" s="36">
        <v>0</v>
      </c>
      <c r="AC36" s="39">
        <v>0</v>
      </c>
      <c r="AD36" s="36">
        <v>-53.03760371945782</v>
      </c>
      <c r="AE36" s="40">
        <v>-3.9596612723642736E-5</v>
      </c>
      <c r="AF36" s="116">
        <f t="shared" si="40"/>
        <v>303362.54341498663</v>
      </c>
      <c r="AG36" s="117">
        <f t="shared" si="41"/>
        <v>2796.9319644276693</v>
      </c>
      <c r="AH36" s="118">
        <f t="shared" si="42"/>
        <v>306159.47537941427</v>
      </c>
      <c r="AI36" s="32"/>
      <c r="AJ36" s="38">
        <v>507235.92693795246</v>
      </c>
      <c r="AK36" s="39">
        <v>11.976669978701182</v>
      </c>
      <c r="AL36" s="36">
        <v>0</v>
      </c>
      <c r="AM36" s="39">
        <v>0</v>
      </c>
      <c r="AN36" s="36">
        <v>507235.92693795246</v>
      </c>
      <c r="AO36" s="40">
        <v>7.2188988392222653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3"/>
        <v>507235.92693795246</v>
      </c>
      <c r="AW36" s="117">
        <f t="shared" si="44"/>
        <v>0</v>
      </c>
      <c r="AX36" s="118">
        <f t="shared" si="45"/>
        <v>507235.92693795246</v>
      </c>
      <c r="AY36" s="32"/>
      <c r="AZ36" s="38">
        <v>986151.97869593592</v>
      </c>
      <c r="BA36" s="39">
        <v>5.7192043058293676</v>
      </c>
      <c r="BB36" s="36">
        <v>33611.490681866868</v>
      </c>
      <c r="BC36" s="39">
        <v>0.5612970618010793</v>
      </c>
      <c r="BD36" s="36">
        <v>1019763.4693778028</v>
      </c>
      <c r="BE36" s="40">
        <v>4.3896666926856485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46"/>
        <v>986151.97869593592</v>
      </c>
      <c r="BM36" s="117">
        <f t="shared" si="47"/>
        <v>33611.490681866868</v>
      </c>
      <c r="BN36" s="118">
        <f t="shared" si="48"/>
        <v>1019763.4693778028</v>
      </c>
      <c r="BO36" s="32"/>
      <c r="BP36" s="38">
        <v>2664576.05024599</v>
      </c>
      <c r="BQ36" s="39">
        <v>18.236156795989391</v>
      </c>
      <c r="BR36" s="36">
        <v>19330.231343431617</v>
      </c>
      <c r="BS36" s="39">
        <v>0.79323038874929697</v>
      </c>
      <c r="BT36" s="36">
        <v>2683906.2815894214</v>
      </c>
      <c r="BU36" s="40">
        <v>15.74286315190529</v>
      </c>
      <c r="BV36" s="38">
        <v>1254.022111865112</v>
      </c>
      <c r="BW36" s="39">
        <v>3.9549076317179008E-3</v>
      </c>
      <c r="BX36" s="36">
        <v>83548.933944770426</v>
      </c>
      <c r="BY36" s="39">
        <v>0.38528800793537604</v>
      </c>
      <c r="BZ36" s="36">
        <v>84802.956056635536</v>
      </c>
      <c r="CA36" s="40">
        <v>0.15882844888568409</v>
      </c>
      <c r="CB36" s="116">
        <f t="shared" si="49"/>
        <v>2665830.0723578553</v>
      </c>
      <c r="CC36" s="117">
        <f t="shared" si="50"/>
        <v>102879.16528820204</v>
      </c>
      <c r="CD36" s="118">
        <f t="shared" si="51"/>
        <v>2768709.2376460573</v>
      </c>
      <c r="CE36" s="32"/>
      <c r="CF36" s="38">
        <f t="shared" si="52"/>
        <v>7066946.7968985848</v>
      </c>
      <c r="CG36" s="39">
        <f t="shared" si="53"/>
        <v>11.698133026193098</v>
      </c>
      <c r="CH36" s="36">
        <f t="shared" si="54"/>
        <v>108696.69398972615</v>
      </c>
      <c r="CI36" s="39">
        <f t="shared" si="55"/>
        <v>0.54648964969972758</v>
      </c>
      <c r="CJ36" s="36">
        <f t="shared" si="56"/>
        <v>7175643.4908883106</v>
      </c>
      <c r="CK36" s="40">
        <f t="shared" si="57"/>
        <v>8.9359466419749616</v>
      </c>
      <c r="CL36" s="38">
        <f t="shared" si="58"/>
        <v>1200.9845081456542</v>
      </c>
      <c r="CM36" s="39">
        <f t="shared" si="59"/>
        <v>4.3225796197672589E-4</v>
      </c>
      <c r="CN36" s="36">
        <f t="shared" si="60"/>
        <v>83548.933944770426</v>
      </c>
      <c r="CO36" s="39">
        <f t="shared" si="61"/>
        <v>5.3223913786338187E-2</v>
      </c>
      <c r="CP36" s="36">
        <f t="shared" si="62"/>
        <v>84749.918452916085</v>
      </c>
      <c r="CQ36" s="40">
        <f t="shared" si="63"/>
        <v>1.949098111441264E-2</v>
      </c>
      <c r="CR36" s="152"/>
      <c r="CS36" s="161" t="s">
        <v>33</v>
      </c>
      <c r="CT36" s="38">
        <f t="shared" si="64"/>
        <v>7175643.4908883106</v>
      </c>
      <c r="CU36" s="36">
        <f t="shared" si="65"/>
        <v>84749.918452916085</v>
      </c>
      <c r="CV36" s="37">
        <f t="shared" si="66"/>
        <v>7260393.4093412263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8">
        <v>362323.89</v>
      </c>
      <c r="E37" s="39">
        <v>3.2434687196422454</v>
      </c>
      <c r="F37" s="36">
        <v>1628.43</v>
      </c>
      <c r="G37" s="39">
        <v>5.6432977543665101E-2</v>
      </c>
      <c r="H37" s="36">
        <v>363952.32</v>
      </c>
      <c r="I37" s="40">
        <v>2.5892144165608415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37"/>
        <v>362323.89</v>
      </c>
      <c r="Q37" s="117">
        <f t="shared" si="38"/>
        <v>1628.43</v>
      </c>
      <c r="R37" s="118">
        <f t="shared" si="39"/>
        <v>363952.32</v>
      </c>
      <c r="S37" s="32"/>
      <c r="T37" s="38">
        <v>39635.140657351993</v>
      </c>
      <c r="U37" s="39">
        <v>0.30139645380291236</v>
      </c>
      <c r="V37" s="36">
        <v>309.16524673578442</v>
      </c>
      <c r="W37" s="39">
        <v>5.3414866402174228E-3</v>
      </c>
      <c r="X37" s="36">
        <v>39944.305904087778</v>
      </c>
      <c r="Y37" s="40">
        <v>0.21091589040361053</v>
      </c>
      <c r="Z37" s="38">
        <v>18582.137879385133</v>
      </c>
      <c r="AA37" s="39">
        <v>2.0485440121030034E-2</v>
      </c>
      <c r="AB37" s="36">
        <v>0</v>
      </c>
      <c r="AC37" s="39">
        <v>0</v>
      </c>
      <c r="AD37" s="36">
        <v>18582.137879385133</v>
      </c>
      <c r="AE37" s="40">
        <v>1.3872981914479049E-2</v>
      </c>
      <c r="AF37" s="116">
        <f t="shared" si="40"/>
        <v>58217.278536737125</v>
      </c>
      <c r="AG37" s="117">
        <f t="shared" si="41"/>
        <v>309.16524673578442</v>
      </c>
      <c r="AH37" s="118">
        <f t="shared" si="42"/>
        <v>58526.443783472911</v>
      </c>
      <c r="AI37" s="32"/>
      <c r="AJ37" s="38">
        <v>42119.839701244193</v>
      </c>
      <c r="AK37" s="39">
        <v>0.99451831557527848</v>
      </c>
      <c r="AL37" s="36">
        <v>0</v>
      </c>
      <c r="AM37" s="39">
        <v>0</v>
      </c>
      <c r="AN37" s="36">
        <v>42119.839701244193</v>
      </c>
      <c r="AO37" s="40">
        <v>0.59944267702617504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3"/>
        <v>42119.839701244193</v>
      </c>
      <c r="AW37" s="117">
        <f t="shared" si="44"/>
        <v>0</v>
      </c>
      <c r="AX37" s="118">
        <f t="shared" si="45"/>
        <v>42119.839701244193</v>
      </c>
      <c r="AY37" s="32"/>
      <c r="AZ37" s="38">
        <v>438167.47308670619</v>
      </c>
      <c r="BA37" s="39">
        <v>2.54115932725268</v>
      </c>
      <c r="BB37" s="36">
        <v>1866.7129480252897</v>
      </c>
      <c r="BC37" s="39">
        <v>3.1173282460747721E-2</v>
      </c>
      <c r="BD37" s="36">
        <v>440034.18603473145</v>
      </c>
      <c r="BE37" s="40">
        <v>1.8941680772878116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46"/>
        <v>438167.47308670619</v>
      </c>
      <c r="BM37" s="117">
        <f t="shared" si="47"/>
        <v>1866.7129480252897</v>
      </c>
      <c r="BN37" s="118">
        <f t="shared" si="48"/>
        <v>440034.18603473145</v>
      </c>
      <c r="BO37" s="32"/>
      <c r="BP37" s="38">
        <v>576182.97882807348</v>
      </c>
      <c r="BQ37" s="39">
        <v>3.9433526936185435</v>
      </c>
      <c r="BR37" s="36">
        <v>1598.072877120725</v>
      </c>
      <c r="BS37" s="39">
        <v>6.5578106492704874E-2</v>
      </c>
      <c r="BT37" s="36">
        <v>577781.05170519417</v>
      </c>
      <c r="BU37" s="40">
        <v>3.3890632065483808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49"/>
        <v>576182.97882807348</v>
      </c>
      <c r="CC37" s="117">
        <f t="shared" si="50"/>
        <v>1598.072877120725</v>
      </c>
      <c r="CD37" s="118">
        <f t="shared" si="51"/>
        <v>577781.05170519417</v>
      </c>
      <c r="CE37" s="32"/>
      <c r="CF37" s="38">
        <f t="shared" si="52"/>
        <v>1458429.3222733759</v>
      </c>
      <c r="CG37" s="39">
        <f t="shared" si="53"/>
        <v>2.4141826324123423</v>
      </c>
      <c r="CH37" s="36">
        <f t="shared" si="54"/>
        <v>5402.3810718817995</v>
      </c>
      <c r="CI37" s="39">
        <f t="shared" si="55"/>
        <v>2.7161316790335632E-2</v>
      </c>
      <c r="CJ37" s="36">
        <f t="shared" si="56"/>
        <v>1463831.7033452578</v>
      </c>
      <c r="CK37" s="40">
        <f t="shared" si="57"/>
        <v>1.8229336519483654</v>
      </c>
      <c r="CL37" s="38">
        <f t="shared" si="58"/>
        <v>18582.137879385133</v>
      </c>
      <c r="CM37" s="39">
        <f t="shared" si="59"/>
        <v>6.6880771520654702E-3</v>
      </c>
      <c r="CN37" s="36">
        <f t="shared" si="60"/>
        <v>0</v>
      </c>
      <c r="CO37" s="39">
        <f t="shared" si="61"/>
        <v>0</v>
      </c>
      <c r="CP37" s="36">
        <f t="shared" si="62"/>
        <v>18582.137879385133</v>
      </c>
      <c r="CQ37" s="40">
        <f t="shared" si="63"/>
        <v>4.2735627960954732E-3</v>
      </c>
      <c r="CR37" s="152"/>
      <c r="CS37" s="161" t="s">
        <v>34</v>
      </c>
      <c r="CT37" s="38">
        <f t="shared" si="64"/>
        <v>1463831.7033452578</v>
      </c>
      <c r="CU37" s="36">
        <f t="shared" si="65"/>
        <v>18582.137879385133</v>
      </c>
      <c r="CV37" s="37">
        <f t="shared" si="66"/>
        <v>1482413.8412246429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8">
        <v>2122956.64</v>
      </c>
      <c r="E38" s="39">
        <v>19.004387083051032</v>
      </c>
      <c r="F38" s="36">
        <v>64998.319999999992</v>
      </c>
      <c r="G38" s="39">
        <v>2.2525062378708065</v>
      </c>
      <c r="H38" s="36">
        <v>2187954.96</v>
      </c>
      <c r="I38" s="40">
        <v>15.565457929263369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37"/>
        <v>2122956.64</v>
      </c>
      <c r="Q38" s="117">
        <f t="shared" si="38"/>
        <v>64998.319999999992</v>
      </c>
      <c r="R38" s="118">
        <f t="shared" si="39"/>
        <v>2187954.96</v>
      </c>
      <c r="S38" s="32"/>
      <c r="T38" s="38">
        <v>74745.99007439916</v>
      </c>
      <c r="U38" s="39">
        <v>0.56838895916048182</v>
      </c>
      <c r="V38" s="36">
        <v>17443.088345470991</v>
      </c>
      <c r="W38" s="39">
        <v>0.30136641923757757</v>
      </c>
      <c r="X38" s="36">
        <v>92189.078419870144</v>
      </c>
      <c r="Y38" s="40">
        <v>0.48678131013475273</v>
      </c>
      <c r="Z38" s="38">
        <v>-134.59684288180642</v>
      </c>
      <c r="AA38" s="39">
        <v>-1.4838311841361543E-4</v>
      </c>
      <c r="AB38" s="36">
        <v>0</v>
      </c>
      <c r="AC38" s="39">
        <v>0</v>
      </c>
      <c r="AD38" s="36">
        <v>-134.59684288180642</v>
      </c>
      <c r="AE38" s="40">
        <v>-1.0048679969794007E-4</v>
      </c>
      <c r="AF38" s="116">
        <f t="shared" si="40"/>
        <v>74611.393231517359</v>
      </c>
      <c r="AG38" s="117">
        <f t="shared" si="41"/>
        <v>17443.088345470991</v>
      </c>
      <c r="AH38" s="118">
        <f t="shared" si="42"/>
        <v>92054.481576988357</v>
      </c>
      <c r="AI38" s="32"/>
      <c r="AJ38" s="38">
        <v>343241.93158542219</v>
      </c>
      <c r="AK38" s="39">
        <v>8.1045034847332396</v>
      </c>
      <c r="AL38" s="36">
        <v>0</v>
      </c>
      <c r="AM38" s="39">
        <v>0</v>
      </c>
      <c r="AN38" s="36">
        <v>343241.93158542219</v>
      </c>
      <c r="AO38" s="40">
        <v>4.8849630909474442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3"/>
        <v>343241.93158542219</v>
      </c>
      <c r="AW38" s="117">
        <f t="shared" si="44"/>
        <v>0</v>
      </c>
      <c r="AX38" s="118">
        <f t="shared" si="45"/>
        <v>343241.93158542219</v>
      </c>
      <c r="AY38" s="32"/>
      <c r="AZ38" s="38">
        <v>757595.55283507169</v>
      </c>
      <c r="BA38" s="39">
        <v>4.3936876277236419</v>
      </c>
      <c r="BB38" s="36">
        <v>38169.772999251523</v>
      </c>
      <c r="BC38" s="39">
        <v>0.63741836495375792</v>
      </c>
      <c r="BD38" s="36">
        <v>795765.32583432319</v>
      </c>
      <c r="BE38" s="40">
        <v>3.4254458518114728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46"/>
        <v>757595.55283507169</v>
      </c>
      <c r="BM38" s="117">
        <f t="shared" si="47"/>
        <v>38169.772999251523</v>
      </c>
      <c r="BN38" s="118">
        <f t="shared" si="48"/>
        <v>795765.32583432319</v>
      </c>
      <c r="BO38" s="32"/>
      <c r="BP38" s="38">
        <v>3400750.9483625451</v>
      </c>
      <c r="BQ38" s="39">
        <v>23.27448207482151</v>
      </c>
      <c r="BR38" s="36">
        <v>50338.384276276534</v>
      </c>
      <c r="BS38" s="39">
        <v>2.0656729564724254</v>
      </c>
      <c r="BT38" s="36">
        <v>3451089.3326388216</v>
      </c>
      <c r="BU38" s="40">
        <v>20.24289277960877</v>
      </c>
      <c r="BV38" s="38">
        <v>493.67131771652828</v>
      </c>
      <c r="BW38" s="39">
        <v>1.5569298527706834E-3</v>
      </c>
      <c r="BX38" s="36">
        <v>17385.143067379744</v>
      </c>
      <c r="BY38" s="39">
        <v>8.0172024032408612E-2</v>
      </c>
      <c r="BZ38" s="36">
        <v>17878.814385096273</v>
      </c>
      <c r="CA38" s="40">
        <v>3.3485440705668695E-2</v>
      </c>
      <c r="CB38" s="116">
        <f t="shared" si="49"/>
        <v>3401244.6196802617</v>
      </c>
      <c r="CC38" s="117">
        <f t="shared" si="50"/>
        <v>67723.527343656286</v>
      </c>
      <c r="CD38" s="118">
        <f t="shared" si="51"/>
        <v>3468968.1470239181</v>
      </c>
      <c r="CE38" s="32"/>
      <c r="CF38" s="38">
        <f t="shared" si="52"/>
        <v>6699291.0628574388</v>
      </c>
      <c r="CG38" s="39">
        <f t="shared" si="53"/>
        <v>11.089541252650458</v>
      </c>
      <c r="CH38" s="36">
        <f t="shared" si="54"/>
        <v>170949.56562099906</v>
      </c>
      <c r="CI38" s="39">
        <f t="shared" si="55"/>
        <v>0.85947570991782407</v>
      </c>
      <c r="CJ38" s="36">
        <f t="shared" si="56"/>
        <v>6870240.6284784377</v>
      </c>
      <c r="CK38" s="40">
        <f t="shared" si="57"/>
        <v>8.5556234436072565</v>
      </c>
      <c r="CL38" s="38">
        <f t="shared" si="58"/>
        <v>359.07447483472185</v>
      </c>
      <c r="CM38" s="39">
        <f t="shared" si="59"/>
        <v>1.2923797071252141E-4</v>
      </c>
      <c r="CN38" s="36">
        <f t="shared" si="60"/>
        <v>17385.143067379744</v>
      </c>
      <c r="CO38" s="39">
        <f t="shared" si="61"/>
        <v>1.1075010919864551E-2</v>
      </c>
      <c r="CP38" s="36">
        <f t="shared" si="62"/>
        <v>17744.217542214465</v>
      </c>
      <c r="CQ38" s="40">
        <f t="shared" si="63"/>
        <v>4.08085595029185E-3</v>
      </c>
      <c r="CR38" s="152"/>
      <c r="CS38" s="161" t="s">
        <v>35</v>
      </c>
      <c r="CT38" s="38">
        <f t="shared" si="64"/>
        <v>6870240.6284784377</v>
      </c>
      <c r="CU38" s="36">
        <f t="shared" si="65"/>
        <v>17744.217542214465</v>
      </c>
      <c r="CV38" s="37">
        <f t="shared" si="66"/>
        <v>6887984.846020652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8">
        <v>1331082.8400000001</v>
      </c>
      <c r="E39" s="39">
        <v>11.915652469928395</v>
      </c>
      <c r="F39" s="36">
        <v>38496.76</v>
      </c>
      <c r="G39" s="39">
        <v>1.3340989742168008</v>
      </c>
      <c r="H39" s="36">
        <v>1369579.6</v>
      </c>
      <c r="I39" s="40">
        <v>9.7434060729373311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37"/>
        <v>1331082.8400000001</v>
      </c>
      <c r="Q39" s="117">
        <f t="shared" si="38"/>
        <v>38496.76</v>
      </c>
      <c r="R39" s="118">
        <f t="shared" si="39"/>
        <v>1369579.6</v>
      </c>
      <c r="S39" s="32"/>
      <c r="T39" s="38">
        <v>158535.43720623991</v>
      </c>
      <c r="U39" s="39">
        <v>1.2055468400915548</v>
      </c>
      <c r="V39" s="36">
        <v>5063.3952923961915</v>
      </c>
      <c r="W39" s="39">
        <v>8.7480913828545115E-2</v>
      </c>
      <c r="X39" s="36">
        <v>163598.8324986361</v>
      </c>
      <c r="Y39" s="40">
        <v>0.86384260896394172</v>
      </c>
      <c r="Z39" s="38">
        <v>586.60784240519615</v>
      </c>
      <c r="AA39" s="39">
        <v>6.4669199572831373E-4</v>
      </c>
      <c r="AB39" s="36">
        <v>0</v>
      </c>
      <c r="AC39" s="39">
        <v>0</v>
      </c>
      <c r="AD39" s="36">
        <v>586.60784240519615</v>
      </c>
      <c r="AE39" s="40">
        <v>4.3794745477629301E-4</v>
      </c>
      <c r="AF39" s="116">
        <f t="shared" si="40"/>
        <v>159122.04504864512</v>
      </c>
      <c r="AG39" s="117">
        <f t="shared" si="41"/>
        <v>5063.3952923961915</v>
      </c>
      <c r="AH39" s="118">
        <f t="shared" si="42"/>
        <v>164185.44034104131</v>
      </c>
      <c r="AI39" s="32"/>
      <c r="AJ39" s="38">
        <v>183123.41274471857</v>
      </c>
      <c r="AK39" s="39">
        <v>4.3238433307687609</v>
      </c>
      <c r="AL39" s="36">
        <v>0</v>
      </c>
      <c r="AM39" s="39">
        <v>0</v>
      </c>
      <c r="AN39" s="36">
        <v>183123.41274471857</v>
      </c>
      <c r="AO39" s="40">
        <v>2.6061824912078357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3"/>
        <v>183123.41274471857</v>
      </c>
      <c r="AW39" s="117">
        <f t="shared" si="44"/>
        <v>0</v>
      </c>
      <c r="AX39" s="118">
        <f t="shared" si="45"/>
        <v>183123.41274471857</v>
      </c>
      <c r="AY39" s="32"/>
      <c r="AZ39" s="38">
        <v>95678.097933219527</v>
      </c>
      <c r="BA39" s="39">
        <v>0.55488667213023379</v>
      </c>
      <c r="BB39" s="36">
        <v>601.44586826005377</v>
      </c>
      <c r="BC39" s="39">
        <v>1.004388058482911E-2</v>
      </c>
      <c r="BD39" s="36">
        <v>96279.54380147958</v>
      </c>
      <c r="BE39" s="40">
        <v>0.41444425036149796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46"/>
        <v>95678.097933219527</v>
      </c>
      <c r="BM39" s="117">
        <f t="shared" si="47"/>
        <v>601.44586826005377</v>
      </c>
      <c r="BN39" s="118">
        <f t="shared" si="48"/>
        <v>96279.54380147958</v>
      </c>
      <c r="BO39" s="32"/>
      <c r="BP39" s="38">
        <v>1465763.8024833964</v>
      </c>
      <c r="BQ39" s="39">
        <v>10.031576514960109</v>
      </c>
      <c r="BR39" s="36">
        <v>20099.396616980357</v>
      </c>
      <c r="BS39" s="39">
        <v>0.82479365657106807</v>
      </c>
      <c r="BT39" s="36">
        <v>1485863.1991003768</v>
      </c>
      <c r="BU39" s="40">
        <v>8.7155580529573271</v>
      </c>
      <c r="BV39" s="38">
        <v>1.9823246471820539</v>
      </c>
      <c r="BW39" s="39">
        <v>6.2518123097705752E-6</v>
      </c>
      <c r="BX39" s="36">
        <v>3625.9567092151547</v>
      </c>
      <c r="BY39" s="39">
        <v>1.6721190461591321E-2</v>
      </c>
      <c r="BZ39" s="36">
        <v>3627.9390338623366</v>
      </c>
      <c r="CA39" s="40">
        <v>6.7948094759262235E-3</v>
      </c>
      <c r="CB39" s="116">
        <f t="shared" si="49"/>
        <v>1465765.7848080436</v>
      </c>
      <c r="CC39" s="117">
        <f t="shared" si="50"/>
        <v>23725.353326195513</v>
      </c>
      <c r="CD39" s="118">
        <f t="shared" si="51"/>
        <v>1489491.1381342392</v>
      </c>
      <c r="CE39" s="32"/>
      <c r="CF39" s="38">
        <f t="shared" si="52"/>
        <v>3234183.5903675742</v>
      </c>
      <c r="CG39" s="39">
        <f t="shared" si="53"/>
        <v>5.3536429463222452</v>
      </c>
      <c r="CH39" s="36">
        <f t="shared" si="54"/>
        <v>64260.997777636599</v>
      </c>
      <c r="CI39" s="39">
        <f t="shared" si="55"/>
        <v>0.32308222886866178</v>
      </c>
      <c r="CJ39" s="36">
        <f t="shared" si="56"/>
        <v>3298444.5881452109</v>
      </c>
      <c r="CK39" s="40">
        <f t="shared" si="57"/>
        <v>4.107607196288936</v>
      </c>
      <c r="CL39" s="38">
        <f t="shared" si="58"/>
        <v>588.59016705237821</v>
      </c>
      <c r="CM39" s="39">
        <f t="shared" si="59"/>
        <v>2.1184518561562118E-4</v>
      </c>
      <c r="CN39" s="36">
        <f t="shared" si="60"/>
        <v>3625.9567092151547</v>
      </c>
      <c r="CO39" s="39">
        <f t="shared" si="61"/>
        <v>2.3098751614453314E-3</v>
      </c>
      <c r="CP39" s="36">
        <f t="shared" si="62"/>
        <v>4214.5468762675328</v>
      </c>
      <c r="CQ39" s="40">
        <f t="shared" si="63"/>
        <v>9.6927118126696906E-4</v>
      </c>
      <c r="CR39" s="152"/>
      <c r="CS39" s="161" t="s">
        <v>36</v>
      </c>
      <c r="CT39" s="38">
        <f t="shared" si="64"/>
        <v>3298444.5881452109</v>
      </c>
      <c r="CU39" s="36">
        <f t="shared" si="65"/>
        <v>4214.5468762675328</v>
      </c>
      <c r="CV39" s="37">
        <f t="shared" si="66"/>
        <v>3302659.1350214784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8">
        <v>1180069.7275</v>
      </c>
      <c r="E40" s="39">
        <v>10.563805903450083</v>
      </c>
      <c r="F40" s="36">
        <v>33813.599999999999</v>
      </c>
      <c r="G40" s="39">
        <v>1.1718048239534238</v>
      </c>
      <c r="H40" s="36">
        <v>1213883.3275000001</v>
      </c>
      <c r="I40" s="40">
        <v>8.635758144324635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37"/>
        <v>1180069.7275</v>
      </c>
      <c r="Q40" s="117">
        <f t="shared" si="38"/>
        <v>33813.599999999999</v>
      </c>
      <c r="R40" s="118">
        <f t="shared" si="39"/>
        <v>1213883.3275000001</v>
      </c>
      <c r="S40" s="32"/>
      <c r="T40" s="38">
        <v>49509.631750966772</v>
      </c>
      <c r="U40" s="39">
        <v>0.37648478575694289</v>
      </c>
      <c r="V40" s="36">
        <v>13397.640386936686</v>
      </c>
      <c r="W40" s="39">
        <v>0.23147270882751703</v>
      </c>
      <c r="X40" s="36">
        <v>62907.272137903456</v>
      </c>
      <c r="Y40" s="40">
        <v>0.33216607512687624</v>
      </c>
      <c r="Z40" s="38">
        <v>837.62326202772419</v>
      </c>
      <c r="AA40" s="39">
        <v>9.2341803131742626E-4</v>
      </c>
      <c r="AB40" s="36">
        <v>-30.75140194492101</v>
      </c>
      <c r="AC40" s="39">
        <v>-7.1124859364047878E-5</v>
      </c>
      <c r="AD40" s="36">
        <v>806.87186008280321</v>
      </c>
      <c r="AE40" s="40">
        <v>6.0239132842992277E-4</v>
      </c>
      <c r="AF40" s="116">
        <f t="shared" si="40"/>
        <v>50347.255012994494</v>
      </c>
      <c r="AG40" s="117">
        <f t="shared" si="41"/>
        <v>13366.888984991765</v>
      </c>
      <c r="AH40" s="118">
        <f t="shared" si="42"/>
        <v>63714.143997986263</v>
      </c>
      <c r="AI40" s="32"/>
      <c r="AJ40" s="38">
        <v>165315.9717599455</v>
      </c>
      <c r="AK40" s="39">
        <v>3.9033805194547013</v>
      </c>
      <c r="AL40" s="36">
        <v>0</v>
      </c>
      <c r="AM40" s="39">
        <v>0</v>
      </c>
      <c r="AN40" s="36">
        <v>165315.9717599455</v>
      </c>
      <c r="AO40" s="40">
        <v>2.3527499005186865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3"/>
        <v>165315.9717599455</v>
      </c>
      <c r="AW40" s="117">
        <f t="shared" si="44"/>
        <v>0</v>
      </c>
      <c r="AX40" s="118">
        <f t="shared" si="45"/>
        <v>165315.9717599455</v>
      </c>
      <c r="AY40" s="32"/>
      <c r="AZ40" s="38">
        <v>255732.1917160305</v>
      </c>
      <c r="BA40" s="39">
        <v>1.483122970493443</v>
      </c>
      <c r="BB40" s="36">
        <v>3107.2834306459827</v>
      </c>
      <c r="BC40" s="39">
        <v>5.189026206283974E-2</v>
      </c>
      <c r="BD40" s="36">
        <v>258839.47514667647</v>
      </c>
      <c r="BE40" s="40">
        <v>1.1141985930294713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46"/>
        <v>255732.1917160305</v>
      </c>
      <c r="BM40" s="117">
        <f t="shared" si="47"/>
        <v>3107.2834306459827</v>
      </c>
      <c r="BN40" s="118">
        <f t="shared" si="48"/>
        <v>258839.47514667647</v>
      </c>
      <c r="BO40" s="32"/>
      <c r="BP40" s="38">
        <v>2117954.9282379691</v>
      </c>
      <c r="BQ40" s="39">
        <v>14.495123212797926</v>
      </c>
      <c r="BR40" s="36">
        <v>13326.668721947581</v>
      </c>
      <c r="BS40" s="39">
        <v>0.54686974114438758</v>
      </c>
      <c r="BT40" s="36">
        <v>2131281.5969599164</v>
      </c>
      <c r="BU40" s="40">
        <v>12.501358467421673</v>
      </c>
      <c r="BV40" s="38">
        <v>6.341941907026694</v>
      </c>
      <c r="BW40" s="39">
        <v>2.0001078298936213E-5</v>
      </c>
      <c r="BX40" s="36">
        <v>2323.4829153294677</v>
      </c>
      <c r="BY40" s="39">
        <v>1.0714799838271359E-2</v>
      </c>
      <c r="BZ40" s="36">
        <v>2329.8248572364946</v>
      </c>
      <c r="CA40" s="40">
        <v>4.3635562421084767E-3</v>
      </c>
      <c r="CB40" s="116">
        <f t="shared" si="49"/>
        <v>2117961.2701798761</v>
      </c>
      <c r="CC40" s="117">
        <f t="shared" si="50"/>
        <v>15650.151637277049</v>
      </c>
      <c r="CD40" s="118">
        <f t="shared" si="51"/>
        <v>2133611.4218171532</v>
      </c>
      <c r="CE40" s="32"/>
      <c r="CF40" s="38">
        <f t="shared" si="52"/>
        <v>3768582.4509649118</v>
      </c>
      <c r="CG40" s="39">
        <f t="shared" si="53"/>
        <v>6.2382497135696244</v>
      </c>
      <c r="CH40" s="36">
        <f t="shared" si="54"/>
        <v>63645.192539530246</v>
      </c>
      <c r="CI40" s="39">
        <f t="shared" si="55"/>
        <v>0.31998617160598358</v>
      </c>
      <c r="CJ40" s="36">
        <f t="shared" si="56"/>
        <v>3832227.6435044422</v>
      </c>
      <c r="CK40" s="40">
        <f t="shared" si="57"/>
        <v>4.7723359982615063</v>
      </c>
      <c r="CL40" s="38">
        <f t="shared" si="58"/>
        <v>843.96520393475089</v>
      </c>
      <c r="CM40" s="39">
        <f t="shared" si="59"/>
        <v>3.0375968762110238E-4</v>
      </c>
      <c r="CN40" s="36">
        <f t="shared" si="60"/>
        <v>2292.7315133845468</v>
      </c>
      <c r="CO40" s="39">
        <f t="shared" si="61"/>
        <v>1.460558963975122E-3</v>
      </c>
      <c r="CP40" s="36">
        <f t="shared" si="62"/>
        <v>3136.6967173192979</v>
      </c>
      <c r="CQ40" s="40">
        <f t="shared" si="63"/>
        <v>7.2138472337145881E-4</v>
      </c>
      <c r="CR40" s="152"/>
      <c r="CS40" s="161" t="s">
        <v>37</v>
      </c>
      <c r="CT40" s="38">
        <f t="shared" si="64"/>
        <v>3832227.6435044422</v>
      </c>
      <c r="CU40" s="36">
        <f t="shared" si="65"/>
        <v>3136.6967173192979</v>
      </c>
      <c r="CV40" s="37">
        <f t="shared" si="66"/>
        <v>3835364.3402217613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8">
        <v>60171551.75</v>
      </c>
      <c r="E41" s="39">
        <v>538.64663992611588</v>
      </c>
      <c r="F41" s="36">
        <v>7243669.6000000006</v>
      </c>
      <c r="G41" s="39">
        <v>251.02819517604661</v>
      </c>
      <c r="H41" s="36">
        <v>67415221.349999994</v>
      </c>
      <c r="I41" s="40">
        <v>479.60255622236508</v>
      </c>
      <c r="J41" s="38">
        <v>0</v>
      </c>
      <c r="K41" s="39">
        <v>0</v>
      </c>
      <c r="L41" s="36">
        <v>75424.459999999992</v>
      </c>
      <c r="M41" s="39">
        <v>0.26237058784651079</v>
      </c>
      <c r="N41" s="36">
        <v>75424.459999999992</v>
      </c>
      <c r="O41" s="40">
        <v>0.11744137704716824</v>
      </c>
      <c r="P41" s="116">
        <f t="shared" si="37"/>
        <v>60171551.75</v>
      </c>
      <c r="Q41" s="117">
        <f t="shared" si="38"/>
        <v>7319094.0600000005</v>
      </c>
      <c r="R41" s="118">
        <f t="shared" si="39"/>
        <v>67490645.810000002</v>
      </c>
      <c r="S41" s="32"/>
      <c r="T41" s="38">
        <v>61993108.77485472</v>
      </c>
      <c r="U41" s="39">
        <v>471.41256054792382</v>
      </c>
      <c r="V41" s="36">
        <v>7369814.4000456426</v>
      </c>
      <c r="W41" s="39">
        <v>127.3292052530346</v>
      </c>
      <c r="X41" s="36">
        <v>69362923.174900368</v>
      </c>
      <c r="Y41" s="40">
        <v>366.25352152969015</v>
      </c>
      <c r="Z41" s="38">
        <v>941507.55934170343</v>
      </c>
      <c r="AA41" s="39">
        <v>1.0379428274390672</v>
      </c>
      <c r="AB41" s="36">
        <v>1093012.0127591183</v>
      </c>
      <c r="AC41" s="39">
        <v>2.5280254158801694</v>
      </c>
      <c r="AD41" s="36">
        <v>2034519.5721008219</v>
      </c>
      <c r="AE41" s="40">
        <v>1.5189238940972862</v>
      </c>
      <c r="AF41" s="116">
        <f t="shared" si="40"/>
        <v>62934616.334196426</v>
      </c>
      <c r="AG41" s="117">
        <f t="shared" si="41"/>
        <v>8462826.41280476</v>
      </c>
      <c r="AH41" s="118">
        <f t="shared" si="42"/>
        <v>71397442.747001186</v>
      </c>
      <c r="AI41" s="32"/>
      <c r="AJ41" s="38">
        <v>52360711.410731748</v>
      </c>
      <c r="AK41" s="39">
        <v>1236.3220487989174</v>
      </c>
      <c r="AL41" s="36">
        <v>6779727.8487613685</v>
      </c>
      <c r="AM41" s="39">
        <v>242.8878246251341</v>
      </c>
      <c r="AN41" s="36">
        <v>59140439.259493113</v>
      </c>
      <c r="AO41" s="40">
        <v>841.67706908835282</v>
      </c>
      <c r="AP41" s="38">
        <v>0</v>
      </c>
      <c r="AQ41" s="39">
        <v>0</v>
      </c>
      <c r="AR41" s="36">
        <v>9905.1816322564882</v>
      </c>
      <c r="AS41" s="39">
        <v>6.9862053238468128E-2</v>
      </c>
      <c r="AT41" s="36">
        <v>9905.1816322564882</v>
      </c>
      <c r="AU41" s="40">
        <v>3.2380138907616103E-2</v>
      </c>
      <c r="AV41" s="116">
        <f t="shared" si="43"/>
        <v>52360711.410731748</v>
      </c>
      <c r="AW41" s="117">
        <f t="shared" si="44"/>
        <v>6789633.0303936247</v>
      </c>
      <c r="AX41" s="118">
        <f t="shared" si="45"/>
        <v>59150344.441125371</v>
      </c>
      <c r="AY41" s="32"/>
      <c r="AZ41" s="38">
        <v>92472878.277296901</v>
      </c>
      <c r="BA41" s="39">
        <v>536.29794903957736</v>
      </c>
      <c r="BB41" s="36">
        <v>9119975.5213700719</v>
      </c>
      <c r="BC41" s="39">
        <v>152.29956660638248</v>
      </c>
      <c r="BD41" s="36">
        <v>101592853.79866697</v>
      </c>
      <c r="BE41" s="40">
        <v>437.31588738610901</v>
      </c>
      <c r="BF41" s="38">
        <v>15040.041450043112</v>
      </c>
      <c r="BG41" s="39">
        <v>1.4526543580205402E-2</v>
      </c>
      <c r="BH41" s="36">
        <v>76.093634770654091</v>
      </c>
      <c r="BI41" s="39">
        <v>1.5488156972777567E-4</v>
      </c>
      <c r="BJ41" s="36">
        <v>15116.135084813766</v>
      </c>
      <c r="BK41" s="40">
        <v>9.901500136451467E-3</v>
      </c>
      <c r="BL41" s="116">
        <f t="shared" si="46"/>
        <v>92487918.318746939</v>
      </c>
      <c r="BM41" s="117">
        <f t="shared" si="47"/>
        <v>9120051.6150048431</v>
      </c>
      <c r="BN41" s="118">
        <f t="shared" si="48"/>
        <v>101607969.93375178</v>
      </c>
      <c r="BO41" s="32"/>
      <c r="BP41" s="38">
        <v>117789132.28204104</v>
      </c>
      <c r="BQ41" s="39">
        <v>806.13990543093485</v>
      </c>
      <c r="BR41" s="36">
        <v>9242823.5260464326</v>
      </c>
      <c r="BS41" s="39">
        <v>379.28612278084586</v>
      </c>
      <c r="BT41" s="36">
        <v>127031955.80808747</v>
      </c>
      <c r="BU41" s="40">
        <v>745.12538307458453</v>
      </c>
      <c r="BV41" s="38">
        <v>39004.819847844592</v>
      </c>
      <c r="BW41" s="39">
        <v>0.12301255155747633</v>
      </c>
      <c r="BX41" s="36">
        <v>34004.978145368688</v>
      </c>
      <c r="BY41" s="39">
        <v>0.15681481104445827</v>
      </c>
      <c r="BZ41" s="36">
        <v>73009.797993213288</v>
      </c>
      <c r="CA41" s="40">
        <v>0.13674090512805714</v>
      </c>
      <c r="CB41" s="116">
        <f t="shared" si="49"/>
        <v>117828137.1018889</v>
      </c>
      <c r="CC41" s="117">
        <f t="shared" si="50"/>
        <v>9276828.504191801</v>
      </c>
      <c r="CD41" s="118">
        <f t="shared" si="51"/>
        <v>127104965.6060807</v>
      </c>
      <c r="CE41" s="32"/>
      <c r="CF41" s="38">
        <f t="shared" si="52"/>
        <v>384787382.49492443</v>
      </c>
      <c r="CG41" s="39">
        <f t="shared" si="53"/>
        <v>636.95031483776256</v>
      </c>
      <c r="CH41" s="36">
        <f t="shared" si="54"/>
        <v>39756010.896223515</v>
      </c>
      <c r="CI41" s="39">
        <f t="shared" si="55"/>
        <v>199.87957012003761</v>
      </c>
      <c r="CJ41" s="36">
        <f t="shared" si="56"/>
        <v>424543393.39114797</v>
      </c>
      <c r="CK41" s="40">
        <f t="shared" si="57"/>
        <v>528.69085753264517</v>
      </c>
      <c r="CL41" s="38">
        <f t="shared" si="58"/>
        <v>995552.42063959106</v>
      </c>
      <c r="CM41" s="39">
        <f t="shared" si="59"/>
        <v>0.35831891041718172</v>
      </c>
      <c r="CN41" s="36">
        <f t="shared" si="60"/>
        <v>1212422.7261715143</v>
      </c>
      <c r="CO41" s="39">
        <f t="shared" si="61"/>
        <v>0.77236033547725358</v>
      </c>
      <c r="CP41" s="36">
        <f t="shared" si="62"/>
        <v>2207975.1468111053</v>
      </c>
      <c r="CQ41" s="40">
        <f t="shared" si="63"/>
        <v>0.50779520114224908</v>
      </c>
      <c r="CR41" s="152"/>
      <c r="CS41" s="161" t="s">
        <v>38</v>
      </c>
      <c r="CT41" s="38">
        <f t="shared" si="64"/>
        <v>424543393.39114797</v>
      </c>
      <c r="CU41" s="36">
        <f t="shared" si="65"/>
        <v>2207975.1468111053</v>
      </c>
      <c r="CV41" s="37">
        <f t="shared" si="66"/>
        <v>426751368.5379591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8">
        <v>2577824.0099999998</v>
      </c>
      <c r="E42" s="39">
        <v>23.076291053227923</v>
      </c>
      <c r="F42" s="36">
        <v>143296.4</v>
      </c>
      <c r="G42" s="39">
        <v>4.9659135015248124</v>
      </c>
      <c r="H42" s="36">
        <v>2721120.4099999997</v>
      </c>
      <c r="I42" s="40">
        <v>19.358481338352085</v>
      </c>
      <c r="J42" s="38">
        <v>508767.4</v>
      </c>
      <c r="K42" s="39">
        <v>1.4341263713581105</v>
      </c>
      <c r="L42" s="36">
        <v>214021.45</v>
      </c>
      <c r="M42" s="39">
        <v>0.7444923523252619</v>
      </c>
      <c r="N42" s="36">
        <v>722788.85000000009</v>
      </c>
      <c r="O42" s="40">
        <v>1.1254348769396447</v>
      </c>
      <c r="P42" s="116">
        <f t="shared" si="37"/>
        <v>3086591.4099999997</v>
      </c>
      <c r="Q42" s="117">
        <f t="shared" si="38"/>
        <v>357317.85</v>
      </c>
      <c r="R42" s="118">
        <f t="shared" si="39"/>
        <v>3443909.26</v>
      </c>
      <c r="S42" s="32"/>
      <c r="T42" s="38">
        <v>1849990.3951661615</v>
      </c>
      <c r="U42" s="39">
        <v>14.067833125479346</v>
      </c>
      <c r="V42" s="36">
        <v>168948.38117104763</v>
      </c>
      <c r="W42" s="39">
        <v>2.9189423146345477</v>
      </c>
      <c r="X42" s="36">
        <v>2018938.7763372092</v>
      </c>
      <c r="Y42" s="40">
        <v>10.660499914656436</v>
      </c>
      <c r="Z42" s="38">
        <v>986319.33771689725</v>
      </c>
      <c r="AA42" s="39">
        <v>1.0873445167699978</v>
      </c>
      <c r="AB42" s="36">
        <v>157547.05842517666</v>
      </c>
      <c r="AC42" s="39">
        <v>0.36439029328745309</v>
      </c>
      <c r="AD42" s="36">
        <v>1143866.3961420739</v>
      </c>
      <c r="AE42" s="40">
        <v>0.85398342910069958</v>
      </c>
      <c r="AF42" s="116">
        <f t="shared" si="40"/>
        <v>2836309.7328830585</v>
      </c>
      <c r="AG42" s="117">
        <f t="shared" si="41"/>
        <v>326495.43959622429</v>
      </c>
      <c r="AH42" s="118">
        <f t="shared" si="42"/>
        <v>3162805.1724792826</v>
      </c>
      <c r="AI42" s="32"/>
      <c r="AJ42" s="38">
        <v>322114.32951646153</v>
      </c>
      <c r="AK42" s="39">
        <v>7.6056462390550985</v>
      </c>
      <c r="AL42" s="36">
        <v>51374.491234280009</v>
      </c>
      <c r="AM42" s="39">
        <v>1.840522023225021</v>
      </c>
      <c r="AN42" s="36">
        <v>373488.82075074152</v>
      </c>
      <c r="AO42" s="40">
        <v>5.3154318757666195</v>
      </c>
      <c r="AP42" s="38">
        <v>167276.71110677841</v>
      </c>
      <c r="AQ42" s="39">
        <v>1.0192279544164269</v>
      </c>
      <c r="AR42" s="36">
        <v>53572.480815491726</v>
      </c>
      <c r="AS42" s="39">
        <v>0.37785107288295922</v>
      </c>
      <c r="AT42" s="36">
        <v>220849.19192227014</v>
      </c>
      <c r="AU42" s="40">
        <v>0.72195824141074172</v>
      </c>
      <c r="AV42" s="116">
        <f t="shared" si="43"/>
        <v>489391.04062323994</v>
      </c>
      <c r="AW42" s="117">
        <f t="shared" si="44"/>
        <v>104946.97204977174</v>
      </c>
      <c r="AX42" s="118">
        <f t="shared" si="45"/>
        <v>594338.01267301163</v>
      </c>
      <c r="AY42" s="32"/>
      <c r="AZ42" s="38">
        <v>2789904.2034203042</v>
      </c>
      <c r="BA42" s="39">
        <v>16.18009442535697</v>
      </c>
      <c r="BB42" s="36">
        <v>210182.84725423495</v>
      </c>
      <c r="BC42" s="39">
        <v>3.5099607964854025</v>
      </c>
      <c r="BD42" s="36">
        <v>3000087.0506745391</v>
      </c>
      <c r="BE42" s="40">
        <v>12.914153719919673</v>
      </c>
      <c r="BF42" s="38">
        <v>1769025.8853024866</v>
      </c>
      <c r="BG42" s="39">
        <v>1.7086277124112814</v>
      </c>
      <c r="BH42" s="36">
        <v>248441.9309324309</v>
      </c>
      <c r="BI42" s="39">
        <v>0.50568061789912266</v>
      </c>
      <c r="BJ42" s="36">
        <v>2017467.8162349174</v>
      </c>
      <c r="BK42" s="40">
        <v>1.3214990303841008</v>
      </c>
      <c r="BL42" s="116">
        <f t="shared" si="46"/>
        <v>4558930.0887227906</v>
      </c>
      <c r="BM42" s="117">
        <f t="shared" si="47"/>
        <v>458624.77818666585</v>
      </c>
      <c r="BN42" s="118">
        <f t="shared" si="48"/>
        <v>5017554.8669094564</v>
      </c>
      <c r="BO42" s="32"/>
      <c r="BP42" s="38">
        <v>1510798.5306367301</v>
      </c>
      <c r="BQ42" s="39">
        <v>10.339790785591692</v>
      </c>
      <c r="BR42" s="36">
        <v>80613.83267148411</v>
      </c>
      <c r="BS42" s="39">
        <v>3.3080484497305638</v>
      </c>
      <c r="BT42" s="36">
        <v>1591412.3633082143</v>
      </c>
      <c r="BU42" s="40">
        <v>9.3346728332759348</v>
      </c>
      <c r="BV42" s="38">
        <v>330951.73999113397</v>
      </c>
      <c r="BW42" s="39">
        <v>1.0437483915451431</v>
      </c>
      <c r="BX42" s="36">
        <v>170049.87816775541</v>
      </c>
      <c r="BY42" s="39">
        <v>0.78418928543383115</v>
      </c>
      <c r="BZ42" s="36">
        <v>501001.61815888935</v>
      </c>
      <c r="CA42" s="40">
        <v>0.93833179409749878</v>
      </c>
      <c r="CB42" s="116">
        <f t="shared" si="49"/>
        <v>1841750.2706278642</v>
      </c>
      <c r="CC42" s="117">
        <f t="shared" si="50"/>
        <v>250663.71083923953</v>
      </c>
      <c r="CD42" s="118">
        <f t="shared" si="51"/>
        <v>2092413.9814671036</v>
      </c>
      <c r="CE42" s="32"/>
      <c r="CF42" s="38">
        <f t="shared" si="52"/>
        <v>9050631.4687396567</v>
      </c>
      <c r="CG42" s="39">
        <f t="shared" si="53"/>
        <v>14.981786892584315</v>
      </c>
      <c r="CH42" s="36">
        <f t="shared" si="54"/>
        <v>654415.95233104669</v>
      </c>
      <c r="CI42" s="39">
        <f t="shared" si="55"/>
        <v>3.2901786744416541</v>
      </c>
      <c r="CJ42" s="36">
        <f t="shared" si="56"/>
        <v>9705047.4210707042</v>
      </c>
      <c r="CK42" s="40">
        <f t="shared" si="57"/>
        <v>12.085854881537395</v>
      </c>
      <c r="CL42" s="38">
        <f t="shared" si="58"/>
        <v>3762341.0741172964</v>
      </c>
      <c r="CM42" s="39">
        <f t="shared" si="59"/>
        <v>1.3541406020884592</v>
      </c>
      <c r="CN42" s="36">
        <f t="shared" si="60"/>
        <v>843632.7983408547</v>
      </c>
      <c r="CO42" s="39">
        <f t="shared" si="61"/>
        <v>0.53742683725806406</v>
      </c>
      <c r="CP42" s="36">
        <f t="shared" si="62"/>
        <v>4605973.8724581506</v>
      </c>
      <c r="CQ42" s="40">
        <f t="shared" si="63"/>
        <v>1.0592924618734059</v>
      </c>
      <c r="CR42" s="152"/>
      <c r="CS42" s="161" t="s">
        <v>39</v>
      </c>
      <c r="CT42" s="38">
        <f t="shared" si="64"/>
        <v>9705047.4210707042</v>
      </c>
      <c r="CU42" s="36">
        <f t="shared" si="65"/>
        <v>4605973.8724581506</v>
      </c>
      <c r="CV42" s="37">
        <f t="shared" si="66"/>
        <v>14311021.293528855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8">
        <v>3352425.9899999998</v>
      </c>
      <c r="E43" s="39">
        <v>30.010410943315623</v>
      </c>
      <c r="F43" s="36">
        <v>2009743.96</v>
      </c>
      <c r="G43" s="39">
        <v>69.647350984197388</v>
      </c>
      <c r="H43" s="36">
        <v>5362169.9499999993</v>
      </c>
      <c r="I43" s="40">
        <v>38.147325832651163</v>
      </c>
      <c r="J43" s="38">
        <v>8872096.2300000004</v>
      </c>
      <c r="K43" s="39">
        <v>25.008888487489319</v>
      </c>
      <c r="L43" s="36">
        <v>9839678.5999999996</v>
      </c>
      <c r="M43" s="39">
        <v>34.228183516365014</v>
      </c>
      <c r="N43" s="36">
        <v>18711774.829999998</v>
      </c>
      <c r="O43" s="40">
        <v>29.135596105450972</v>
      </c>
      <c r="P43" s="116">
        <f t="shared" si="37"/>
        <v>12224522.220000001</v>
      </c>
      <c r="Q43" s="117">
        <f t="shared" si="38"/>
        <v>11849422.559999999</v>
      </c>
      <c r="R43" s="118">
        <f t="shared" si="39"/>
        <v>24073944.780000001</v>
      </c>
      <c r="S43" s="32"/>
      <c r="T43" s="38">
        <v>3400314.962602919</v>
      </c>
      <c r="U43" s="39">
        <v>25.85692530780517</v>
      </c>
      <c r="V43" s="36">
        <v>4138420.0972850528</v>
      </c>
      <c r="W43" s="39">
        <v>71.500001680806022</v>
      </c>
      <c r="X43" s="36">
        <v>7538735.0598879717</v>
      </c>
      <c r="Y43" s="40">
        <v>39.806399978287466</v>
      </c>
      <c r="Z43" s="38">
        <v>17986394.734827563</v>
      </c>
      <c r="AA43" s="39">
        <v>19.828677126666111</v>
      </c>
      <c r="AB43" s="36">
        <v>13262008.218897536</v>
      </c>
      <c r="AC43" s="39">
        <v>30.673673712288281</v>
      </c>
      <c r="AD43" s="36">
        <v>31248402.9537251</v>
      </c>
      <c r="AE43" s="40">
        <v>23.329313981375236</v>
      </c>
      <c r="AF43" s="116">
        <f t="shared" si="40"/>
        <v>21386709.697430484</v>
      </c>
      <c r="AG43" s="117">
        <f t="shared" si="41"/>
        <v>17400428.316182591</v>
      </c>
      <c r="AH43" s="118">
        <f t="shared" si="42"/>
        <v>38787138.013613075</v>
      </c>
      <c r="AI43" s="32"/>
      <c r="AJ43" s="38">
        <v>940462.0622448317</v>
      </c>
      <c r="AK43" s="39">
        <v>22.205847710729877</v>
      </c>
      <c r="AL43" s="36">
        <v>1265685.3640978439</v>
      </c>
      <c r="AM43" s="39">
        <v>45.343938813378848</v>
      </c>
      <c r="AN43" s="36">
        <v>2206147.4263426755</v>
      </c>
      <c r="AO43" s="40">
        <v>31.397529728067678</v>
      </c>
      <c r="AP43" s="38">
        <v>3288865.7468995438</v>
      </c>
      <c r="AQ43" s="39">
        <v>20.039274357940446</v>
      </c>
      <c r="AR43" s="36">
        <v>2733047.8673487888</v>
      </c>
      <c r="AS43" s="39">
        <v>19.276409328044384</v>
      </c>
      <c r="AT43" s="36">
        <v>6021913.6142483326</v>
      </c>
      <c r="AU43" s="40">
        <v>19.685696492837053</v>
      </c>
      <c r="AV43" s="116">
        <f t="shared" si="43"/>
        <v>4229327.8091443758</v>
      </c>
      <c r="AW43" s="117">
        <f t="shared" si="44"/>
        <v>3998733.2314466326</v>
      </c>
      <c r="AX43" s="118">
        <f t="shared" si="45"/>
        <v>8228061.040591009</v>
      </c>
      <c r="AY43" s="32"/>
      <c r="AZ43" s="38">
        <v>3498929.7686400488</v>
      </c>
      <c r="BA43" s="39">
        <v>20.292099626533144</v>
      </c>
      <c r="BB43" s="36">
        <v>1829056.1770585577</v>
      </c>
      <c r="BC43" s="39">
        <v>30.544431003351757</v>
      </c>
      <c r="BD43" s="36">
        <v>5327985.9456986068</v>
      </c>
      <c r="BE43" s="40">
        <v>22.934811009851522</v>
      </c>
      <c r="BF43" s="38">
        <v>14888524.42079949</v>
      </c>
      <c r="BG43" s="39">
        <v>14.380199653178231</v>
      </c>
      <c r="BH43" s="36">
        <v>8547241.3779857103</v>
      </c>
      <c r="BI43" s="39">
        <v>17.397120868973886</v>
      </c>
      <c r="BJ43" s="36">
        <v>23435765.798785202</v>
      </c>
      <c r="BK43" s="40">
        <v>15.351095829226985</v>
      </c>
      <c r="BL43" s="116">
        <f t="shared" si="46"/>
        <v>18387454.189439539</v>
      </c>
      <c r="BM43" s="117">
        <f t="shared" si="47"/>
        <v>10376297.555044267</v>
      </c>
      <c r="BN43" s="118">
        <f t="shared" si="48"/>
        <v>28763751.744483806</v>
      </c>
      <c r="BO43" s="32"/>
      <c r="BP43" s="38">
        <v>2207212.5981337763</v>
      </c>
      <c r="BQ43" s="39">
        <v>15.105995949312366</v>
      </c>
      <c r="BR43" s="36">
        <v>1616451.9901548957</v>
      </c>
      <c r="BS43" s="39">
        <v>66.332307035778882</v>
      </c>
      <c r="BT43" s="36">
        <v>3823664.5882886723</v>
      </c>
      <c r="BU43" s="40">
        <v>22.428289976119004</v>
      </c>
      <c r="BV43" s="38">
        <v>6382627.9667166071</v>
      </c>
      <c r="BW43" s="39">
        <v>20.129393108100817</v>
      </c>
      <c r="BX43" s="36">
        <v>6086290.8161269054</v>
      </c>
      <c r="BY43" s="39">
        <v>28.067083008037454</v>
      </c>
      <c r="BZ43" s="36">
        <v>12468918.782843512</v>
      </c>
      <c r="CA43" s="40">
        <v>23.353183917763278</v>
      </c>
      <c r="CB43" s="116">
        <f t="shared" si="49"/>
        <v>8589840.5648503825</v>
      </c>
      <c r="CC43" s="117">
        <f t="shared" si="50"/>
        <v>7702742.8062818013</v>
      </c>
      <c r="CD43" s="118">
        <f t="shared" si="51"/>
        <v>16292583.371132184</v>
      </c>
      <c r="CE43" s="32"/>
      <c r="CF43" s="38">
        <f t="shared" si="52"/>
        <v>13399345.381621577</v>
      </c>
      <c r="CG43" s="39">
        <f t="shared" si="53"/>
        <v>22.180345946131332</v>
      </c>
      <c r="CH43" s="36">
        <f t="shared" si="54"/>
        <v>10859357.58859635</v>
      </c>
      <c r="CI43" s="39">
        <f t="shared" si="55"/>
        <v>54.597120728593822</v>
      </c>
      <c r="CJ43" s="36">
        <f t="shared" si="56"/>
        <v>24258702.970217928</v>
      </c>
      <c r="CK43" s="40">
        <f t="shared" si="57"/>
        <v>30.20976106472526</v>
      </c>
      <c r="CL43" s="38">
        <f t="shared" si="58"/>
        <v>51418509.099243209</v>
      </c>
      <c r="CM43" s="39">
        <f t="shared" si="59"/>
        <v>18.506533431840946</v>
      </c>
      <c r="CN43" s="36">
        <f t="shared" si="60"/>
        <v>40468266.880358942</v>
      </c>
      <c r="CO43" s="39">
        <f t="shared" si="61"/>
        <v>25.779856735773073</v>
      </c>
      <c r="CP43" s="36">
        <f t="shared" si="62"/>
        <v>91886775.979602158</v>
      </c>
      <c r="CQ43" s="40">
        <f t="shared" si="63"/>
        <v>21.132332018439449</v>
      </c>
      <c r="CR43" s="152"/>
      <c r="CS43" s="161" t="s">
        <v>55</v>
      </c>
      <c r="CT43" s="38">
        <f t="shared" si="64"/>
        <v>24258702.970217928</v>
      </c>
      <c r="CU43" s="36">
        <f t="shared" si="65"/>
        <v>91886775.979602158</v>
      </c>
      <c r="CV43" s="37">
        <f t="shared" si="66"/>
        <v>116145478.94982009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8">
        <v>21715.45</v>
      </c>
      <c r="E44" s="39">
        <v>0.19439342740539464</v>
      </c>
      <c r="F44" s="36">
        <v>3575.9</v>
      </c>
      <c r="G44" s="39">
        <v>0.12392223454394234</v>
      </c>
      <c r="H44" s="36">
        <v>25291.350000000002</v>
      </c>
      <c r="I44" s="40">
        <v>0.17992666741150609</v>
      </c>
      <c r="J44" s="38">
        <v>708491.21</v>
      </c>
      <c r="K44" s="39">
        <v>1.9971128813214389</v>
      </c>
      <c r="L44" s="36">
        <v>223688.16999999998</v>
      </c>
      <c r="M44" s="39">
        <v>0.77811888420825603</v>
      </c>
      <c r="N44" s="36">
        <v>932179.37999999989</v>
      </c>
      <c r="O44" s="40">
        <v>1.45147118112845</v>
      </c>
      <c r="P44" s="116">
        <f t="shared" si="37"/>
        <v>730206.65999999992</v>
      </c>
      <c r="Q44" s="117">
        <f t="shared" si="38"/>
        <v>227264.06999999998</v>
      </c>
      <c r="R44" s="118">
        <f t="shared" si="39"/>
        <v>957470.72999999986</v>
      </c>
      <c r="S44" s="32"/>
      <c r="T44" s="38">
        <v>18280.323058680362</v>
      </c>
      <c r="U44" s="39">
        <v>0.13900857806684433</v>
      </c>
      <c r="V44" s="36">
        <v>40364.65213015175</v>
      </c>
      <c r="W44" s="39">
        <v>0.69738514392107376</v>
      </c>
      <c r="X44" s="36">
        <v>58644.975188832112</v>
      </c>
      <c r="Y44" s="40">
        <v>0.30966008495304331</v>
      </c>
      <c r="Z44" s="38">
        <v>967495.13646650454</v>
      </c>
      <c r="AA44" s="39">
        <v>1.0665922195884692</v>
      </c>
      <c r="AB44" s="36">
        <v>321601.95768840495</v>
      </c>
      <c r="AC44" s="39">
        <v>0.74383255933371173</v>
      </c>
      <c r="AD44" s="36">
        <v>1289097.0941549095</v>
      </c>
      <c r="AE44" s="40">
        <v>0.96240921197008733</v>
      </c>
      <c r="AF44" s="116">
        <f t="shared" si="40"/>
        <v>985775.45952518494</v>
      </c>
      <c r="AG44" s="117">
        <f t="shared" si="41"/>
        <v>361966.6098185567</v>
      </c>
      <c r="AH44" s="118">
        <f t="shared" si="42"/>
        <v>1347742.0693437415</v>
      </c>
      <c r="AI44" s="32"/>
      <c r="AJ44" s="38">
        <v>7973.5527927617259</v>
      </c>
      <c r="AK44" s="39">
        <v>0.1882686246874227</v>
      </c>
      <c r="AL44" s="36">
        <v>16350.094698431407</v>
      </c>
      <c r="AM44" s="39">
        <v>0.58575196856057776</v>
      </c>
      <c r="AN44" s="36">
        <v>24323.647491193133</v>
      </c>
      <c r="AO44" s="40">
        <v>0.34617017706102798</v>
      </c>
      <c r="AP44" s="38">
        <v>482234.57373764424</v>
      </c>
      <c r="AQ44" s="39">
        <v>2.9382868355520881</v>
      </c>
      <c r="AR44" s="36">
        <v>129022.39827476603</v>
      </c>
      <c r="AS44" s="39">
        <v>0.91000548923534741</v>
      </c>
      <c r="AT44" s="36">
        <v>611256.97201241029</v>
      </c>
      <c r="AU44" s="40">
        <v>1.9982052219573208</v>
      </c>
      <c r="AV44" s="116">
        <f t="shared" si="43"/>
        <v>490208.12653040595</v>
      </c>
      <c r="AW44" s="117">
        <f t="shared" si="44"/>
        <v>145372.49297319743</v>
      </c>
      <c r="AX44" s="118">
        <f t="shared" si="45"/>
        <v>635580.61950360332</v>
      </c>
      <c r="AY44" s="32"/>
      <c r="AZ44" s="38">
        <v>94917.747882448224</v>
      </c>
      <c r="BA44" s="39">
        <v>0.5504770097473024</v>
      </c>
      <c r="BB44" s="36">
        <v>60851.189837385762</v>
      </c>
      <c r="BC44" s="39">
        <v>1.0161880169525177</v>
      </c>
      <c r="BD44" s="36">
        <v>155768.93771983398</v>
      </c>
      <c r="BE44" s="40">
        <v>0.67052187904022209</v>
      </c>
      <c r="BF44" s="38">
        <v>1935055.8484143126</v>
      </c>
      <c r="BG44" s="39">
        <v>1.8689890719710265</v>
      </c>
      <c r="BH44" s="36">
        <v>776824.77892032871</v>
      </c>
      <c r="BI44" s="39">
        <v>1.5811551324265727</v>
      </c>
      <c r="BJ44" s="36">
        <v>2711880.6273346413</v>
      </c>
      <c r="BK44" s="40">
        <v>1.7763592512857502</v>
      </c>
      <c r="BL44" s="116">
        <f t="shared" si="46"/>
        <v>2029973.5962967607</v>
      </c>
      <c r="BM44" s="117">
        <f t="shared" si="47"/>
        <v>837675.96875771449</v>
      </c>
      <c r="BN44" s="118">
        <f t="shared" si="48"/>
        <v>2867649.5650544753</v>
      </c>
      <c r="BO44" s="32"/>
      <c r="BP44" s="38">
        <v>26623.534207899262</v>
      </c>
      <c r="BQ44" s="39">
        <v>0.18220945288231366</v>
      </c>
      <c r="BR44" s="36">
        <v>14181.221426235272</v>
      </c>
      <c r="BS44" s="39">
        <v>0.58193694555522479</v>
      </c>
      <c r="BT44" s="36">
        <v>40804.755634134533</v>
      </c>
      <c r="BU44" s="40">
        <v>0.23934654063803368</v>
      </c>
      <c r="BV44" s="38">
        <v>988736.23038077005</v>
      </c>
      <c r="BW44" s="39">
        <v>3.1182547949437684</v>
      </c>
      <c r="BX44" s="36">
        <v>204843.22937599669</v>
      </c>
      <c r="BY44" s="39">
        <v>0.94463969866448705</v>
      </c>
      <c r="BZ44" s="36">
        <v>1193579.4597567667</v>
      </c>
      <c r="CA44" s="40">
        <v>2.2354689391767555</v>
      </c>
      <c r="CB44" s="116">
        <f t="shared" si="49"/>
        <v>1015359.7645886693</v>
      </c>
      <c r="CC44" s="117">
        <f t="shared" si="50"/>
        <v>219024.45080223196</v>
      </c>
      <c r="CD44" s="118">
        <f t="shared" si="51"/>
        <v>1234384.2153909013</v>
      </c>
      <c r="CE44" s="32"/>
      <c r="CF44" s="38">
        <f t="shared" si="52"/>
        <v>169510.60794178958</v>
      </c>
      <c r="CG44" s="39">
        <f t="shared" si="53"/>
        <v>0.28059609022727661</v>
      </c>
      <c r="CH44" s="36">
        <f t="shared" si="54"/>
        <v>135323.05809220418</v>
      </c>
      <c r="CI44" s="39">
        <f t="shared" si="55"/>
        <v>0.68035786461080816</v>
      </c>
      <c r="CJ44" s="36">
        <f t="shared" si="56"/>
        <v>304833.66603399377</v>
      </c>
      <c r="CK44" s="40">
        <f t="shared" si="57"/>
        <v>0.37961436877630722</v>
      </c>
      <c r="CL44" s="38">
        <f t="shared" si="58"/>
        <v>5082012.9989992315</v>
      </c>
      <c r="CM44" s="39">
        <f t="shared" si="59"/>
        <v>1.8291165013264417</v>
      </c>
      <c r="CN44" s="36">
        <f t="shared" si="60"/>
        <v>1655980.5342594963</v>
      </c>
      <c r="CO44" s="39">
        <f t="shared" si="61"/>
        <v>1.054923875456564</v>
      </c>
      <c r="CP44" s="36">
        <f t="shared" si="62"/>
        <v>6737993.5332587278</v>
      </c>
      <c r="CQ44" s="40">
        <f t="shared" si="63"/>
        <v>1.5496192456957054</v>
      </c>
      <c r="CR44" s="152"/>
      <c r="CS44" s="161" t="s">
        <v>56</v>
      </c>
      <c r="CT44" s="38">
        <f t="shared" si="64"/>
        <v>304833.66603399377</v>
      </c>
      <c r="CU44" s="36">
        <f t="shared" si="65"/>
        <v>6737993.5332587278</v>
      </c>
      <c r="CV44" s="37">
        <f t="shared" si="66"/>
        <v>7042827.1992927212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8">
        <v>8001183.1400000006</v>
      </c>
      <c r="E45" s="39">
        <v>71.625382567842607</v>
      </c>
      <c r="F45" s="36">
        <v>4980127.6400000006</v>
      </c>
      <c r="G45" s="39">
        <v>172.58551566398671</v>
      </c>
      <c r="H45" s="36">
        <v>12981310.780000001</v>
      </c>
      <c r="I45" s="40">
        <v>92.351099774367867</v>
      </c>
      <c r="J45" s="38">
        <v>8409247.4100000001</v>
      </c>
      <c r="K45" s="39">
        <v>23.704198566881232</v>
      </c>
      <c r="L45" s="36">
        <v>18312919.859999999</v>
      </c>
      <c r="M45" s="39">
        <v>63.703095108062321</v>
      </c>
      <c r="N45" s="36">
        <v>26722167.27</v>
      </c>
      <c r="O45" s="40">
        <v>41.60836049570085</v>
      </c>
      <c r="P45" s="116">
        <f t="shared" si="37"/>
        <v>16410430.550000001</v>
      </c>
      <c r="Q45" s="117">
        <f t="shared" si="38"/>
        <v>23293047.5</v>
      </c>
      <c r="R45" s="118">
        <f t="shared" si="39"/>
        <v>39703478.049999997</v>
      </c>
      <c r="S45" s="32"/>
      <c r="T45" s="38">
        <v>11903298.593477555</v>
      </c>
      <c r="U45" s="39">
        <v>90.515939268298197</v>
      </c>
      <c r="V45" s="36">
        <v>9729436.9615574293</v>
      </c>
      <c r="W45" s="39">
        <v>168.0966994049314</v>
      </c>
      <c r="X45" s="36">
        <v>21632735.555034984</v>
      </c>
      <c r="Y45" s="40">
        <v>114.22623520888658</v>
      </c>
      <c r="Z45" s="38">
        <v>23657934.372312643</v>
      </c>
      <c r="AA45" s="39">
        <v>26.081132381916504</v>
      </c>
      <c r="AB45" s="36">
        <v>23945897.475670382</v>
      </c>
      <c r="AC45" s="39">
        <v>55.384420955944805</v>
      </c>
      <c r="AD45" s="36">
        <v>47603831.847983025</v>
      </c>
      <c r="AE45" s="40">
        <v>35.539887959803607</v>
      </c>
      <c r="AF45" s="116">
        <f t="shared" si="40"/>
        <v>35561232.965790197</v>
      </c>
      <c r="AG45" s="117">
        <f t="shared" si="41"/>
        <v>33675334.437227815</v>
      </c>
      <c r="AH45" s="118">
        <f t="shared" si="42"/>
        <v>69236567.403018013</v>
      </c>
      <c r="AI45" s="32"/>
      <c r="AJ45" s="38">
        <v>3642617.6459928788</v>
      </c>
      <c r="AK45" s="39">
        <v>86.008161267304473</v>
      </c>
      <c r="AL45" s="36">
        <v>4380640.0282375626</v>
      </c>
      <c r="AM45" s="39">
        <v>156.93906166437012</v>
      </c>
      <c r="AN45" s="36">
        <v>8023257.6742304415</v>
      </c>
      <c r="AO45" s="40">
        <v>114.18569236789926</v>
      </c>
      <c r="AP45" s="38">
        <v>3282368.4983490012</v>
      </c>
      <c r="AQ45" s="39">
        <v>19.999686197068023</v>
      </c>
      <c r="AR45" s="36">
        <v>4496301.8224787749</v>
      </c>
      <c r="AS45" s="39">
        <v>31.712783163439472</v>
      </c>
      <c r="AT45" s="36">
        <v>7778670.3208277766</v>
      </c>
      <c r="AU45" s="40">
        <v>25.428551929297118</v>
      </c>
      <c r="AV45" s="116">
        <f t="shared" si="43"/>
        <v>6924986.1443418805</v>
      </c>
      <c r="AW45" s="117">
        <f t="shared" si="44"/>
        <v>8876941.8507163376</v>
      </c>
      <c r="AX45" s="118">
        <f t="shared" si="45"/>
        <v>15801927.995058218</v>
      </c>
      <c r="AY45" s="32"/>
      <c r="AZ45" s="38">
        <v>23645761.614876136</v>
      </c>
      <c r="BA45" s="39">
        <v>137.13397586165763</v>
      </c>
      <c r="BB45" s="36">
        <v>10770813.516692104</v>
      </c>
      <c r="BC45" s="39">
        <v>179.86783262154435</v>
      </c>
      <c r="BD45" s="36">
        <v>34416575.131568238</v>
      </c>
      <c r="BE45" s="40">
        <v>148.14934842050812</v>
      </c>
      <c r="BF45" s="38">
        <v>40002266.885022841</v>
      </c>
      <c r="BG45" s="39">
        <v>38.636507428683046</v>
      </c>
      <c r="BH45" s="36">
        <v>36352135.612294197</v>
      </c>
      <c r="BI45" s="39">
        <v>73.991416543035825</v>
      </c>
      <c r="BJ45" s="36">
        <v>76354402.497317046</v>
      </c>
      <c r="BK45" s="40">
        <v>50.014314009761925</v>
      </c>
      <c r="BL45" s="116">
        <f t="shared" si="46"/>
        <v>63648028.499898978</v>
      </c>
      <c r="BM45" s="117">
        <f t="shared" si="47"/>
        <v>47122949.128986299</v>
      </c>
      <c r="BN45" s="118">
        <f t="shared" si="48"/>
        <v>110770977.62888527</v>
      </c>
      <c r="BO45" s="32"/>
      <c r="BP45" s="38">
        <v>6009441.2956360336</v>
      </c>
      <c r="BQ45" s="39">
        <v>41.128161349868485</v>
      </c>
      <c r="BR45" s="36">
        <v>4997298.1733406754</v>
      </c>
      <c r="BS45" s="39">
        <v>205.06783919490647</v>
      </c>
      <c r="BT45" s="36">
        <v>11006739.46897671</v>
      </c>
      <c r="BU45" s="40">
        <v>64.561715286928447</v>
      </c>
      <c r="BV45" s="38">
        <v>7613794.4467905452</v>
      </c>
      <c r="BW45" s="39">
        <v>24.012219145927038</v>
      </c>
      <c r="BX45" s="36">
        <v>13550888.758359184</v>
      </c>
      <c r="BY45" s="39">
        <v>62.490263956131415</v>
      </c>
      <c r="BZ45" s="36">
        <v>21164683.205149729</v>
      </c>
      <c r="CA45" s="40">
        <v>39.639582874750396</v>
      </c>
      <c r="CB45" s="116">
        <f t="shared" si="49"/>
        <v>13623235.742426578</v>
      </c>
      <c r="CC45" s="117">
        <f t="shared" si="50"/>
        <v>18548186.931699861</v>
      </c>
      <c r="CD45" s="118">
        <f t="shared" si="51"/>
        <v>32171422.674126439</v>
      </c>
      <c r="CE45" s="32"/>
      <c r="CF45" s="38">
        <f t="shared" si="52"/>
        <v>53202302.289982609</v>
      </c>
      <c r="CG45" s="39">
        <f t="shared" si="53"/>
        <v>88.067397049187889</v>
      </c>
      <c r="CH45" s="36">
        <f t="shared" si="54"/>
        <v>34858316.319827773</v>
      </c>
      <c r="CI45" s="39">
        <f t="shared" si="55"/>
        <v>175.25564371392497</v>
      </c>
      <c r="CJ45" s="36">
        <f t="shared" si="56"/>
        <v>88060618.609810382</v>
      </c>
      <c r="CK45" s="40">
        <f t="shared" si="57"/>
        <v>109.66333404882658</v>
      </c>
      <c r="CL45" s="38">
        <f t="shared" si="58"/>
        <v>82965611.612475038</v>
      </c>
      <c r="CM45" s="39">
        <f t="shared" si="59"/>
        <v>29.860956529017663</v>
      </c>
      <c r="CN45" s="36">
        <f t="shared" si="60"/>
        <v>96658143.528802529</v>
      </c>
      <c r="CO45" s="39">
        <f t="shared" si="61"/>
        <v>61.574989111473869</v>
      </c>
      <c r="CP45" s="36">
        <f t="shared" si="62"/>
        <v>179623755.14127755</v>
      </c>
      <c r="CQ45" s="40">
        <f t="shared" si="63"/>
        <v>41.310284222911335</v>
      </c>
      <c r="CR45" s="152"/>
      <c r="CS45" s="161" t="s">
        <v>60</v>
      </c>
      <c r="CT45" s="38">
        <f t="shared" si="64"/>
        <v>88060618.609810382</v>
      </c>
      <c r="CU45" s="36">
        <f t="shared" si="65"/>
        <v>179623755.14127755</v>
      </c>
      <c r="CV45" s="37">
        <f t="shared" si="66"/>
        <v>267684373.75108793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8">
        <v>213919.96</v>
      </c>
      <c r="E46" s="39">
        <v>1.9149791606816771</v>
      </c>
      <c r="F46" s="36">
        <v>117842.5</v>
      </c>
      <c r="G46" s="39">
        <v>4.083812725256446</v>
      </c>
      <c r="H46" s="36">
        <v>331762.45999999996</v>
      </c>
      <c r="I46" s="40">
        <v>2.3602106570049872</v>
      </c>
      <c r="J46" s="38">
        <v>845922.02</v>
      </c>
      <c r="K46" s="39">
        <v>2.3845063126971637</v>
      </c>
      <c r="L46" s="36">
        <v>401456.29000000004</v>
      </c>
      <c r="M46" s="39">
        <v>1.3965008539932446</v>
      </c>
      <c r="N46" s="36">
        <v>1247378.31</v>
      </c>
      <c r="O46" s="40">
        <v>1.9422588696713181</v>
      </c>
      <c r="P46" s="116">
        <f t="shared" si="37"/>
        <v>1059841.98</v>
      </c>
      <c r="Q46" s="117">
        <f t="shared" si="38"/>
        <v>519298.79000000004</v>
      </c>
      <c r="R46" s="118">
        <f t="shared" si="39"/>
        <v>1579140.77</v>
      </c>
      <c r="S46" s="32"/>
      <c r="T46" s="38">
        <v>636305.57016081735</v>
      </c>
      <c r="U46" s="39">
        <v>4.838641649829416</v>
      </c>
      <c r="V46" s="36">
        <v>142987.03704977687</v>
      </c>
      <c r="W46" s="39">
        <v>2.470404924840651</v>
      </c>
      <c r="X46" s="36">
        <v>779292.60721059423</v>
      </c>
      <c r="Y46" s="40">
        <v>4.1148591874255844</v>
      </c>
      <c r="Z46" s="38">
        <v>2752437.7206166489</v>
      </c>
      <c r="AA46" s="39">
        <v>3.0343601193008949</v>
      </c>
      <c r="AB46" s="36">
        <v>464243.52741338406</v>
      </c>
      <c r="AC46" s="39">
        <v>1.073747976013822</v>
      </c>
      <c r="AD46" s="36">
        <v>3216681.248030033</v>
      </c>
      <c r="AE46" s="40">
        <v>2.4014976677183681</v>
      </c>
      <c r="AF46" s="116">
        <f t="shared" si="40"/>
        <v>3388743.2907774663</v>
      </c>
      <c r="AG46" s="117">
        <f t="shared" si="41"/>
        <v>607230.56446316093</v>
      </c>
      <c r="AH46" s="118">
        <f t="shared" si="42"/>
        <v>3995973.8552406272</v>
      </c>
      <c r="AI46" s="32"/>
      <c r="AJ46" s="38">
        <v>76643.583577861413</v>
      </c>
      <c r="AK46" s="39">
        <v>1.8096803829302373</v>
      </c>
      <c r="AL46" s="36">
        <v>102438.35941995027</v>
      </c>
      <c r="AM46" s="39">
        <v>3.6699157890570797</v>
      </c>
      <c r="AN46" s="36">
        <v>179081.94299781168</v>
      </c>
      <c r="AO46" s="40">
        <v>2.548664954071183</v>
      </c>
      <c r="AP46" s="38">
        <v>321329.57661115943</v>
      </c>
      <c r="AQ46" s="39">
        <v>1.9578821516512781</v>
      </c>
      <c r="AR46" s="36">
        <v>128148.29764073194</v>
      </c>
      <c r="AS46" s="39">
        <v>0.90384038623190488</v>
      </c>
      <c r="AT46" s="36">
        <v>449477.87425189139</v>
      </c>
      <c r="AU46" s="40">
        <v>1.4693477156219175</v>
      </c>
      <c r="AV46" s="116">
        <f t="shared" si="43"/>
        <v>397973.16018902085</v>
      </c>
      <c r="AW46" s="117">
        <f t="shared" si="44"/>
        <v>230586.65706068219</v>
      </c>
      <c r="AX46" s="118">
        <f t="shared" si="45"/>
        <v>628559.81724970299</v>
      </c>
      <c r="AY46" s="32"/>
      <c r="AZ46" s="38">
        <v>1534934.6297007361</v>
      </c>
      <c r="BA46" s="39">
        <v>8.9018781415007417</v>
      </c>
      <c r="BB46" s="36">
        <v>1612182.6681205288</v>
      </c>
      <c r="BC46" s="39">
        <v>26.922739109303201</v>
      </c>
      <c r="BD46" s="36">
        <v>3147117.2978212647</v>
      </c>
      <c r="BE46" s="40">
        <v>13.547059092683334</v>
      </c>
      <c r="BF46" s="38">
        <v>4128023.3706280468</v>
      </c>
      <c r="BG46" s="39">
        <v>3.987084184090651</v>
      </c>
      <c r="BH46" s="36">
        <v>4359186.0708317859</v>
      </c>
      <c r="BI46" s="39">
        <v>8.8727208710794798</v>
      </c>
      <c r="BJ46" s="36">
        <v>8487209.4414598327</v>
      </c>
      <c r="BK46" s="40">
        <v>5.5593645446535156</v>
      </c>
      <c r="BL46" s="116">
        <f t="shared" si="46"/>
        <v>5662958.0003287829</v>
      </c>
      <c r="BM46" s="117">
        <f t="shared" si="47"/>
        <v>5971368.7389523145</v>
      </c>
      <c r="BN46" s="118">
        <f t="shared" si="48"/>
        <v>11634326.739281097</v>
      </c>
      <c r="BO46" s="32"/>
      <c r="BP46" s="38">
        <v>188124.86034640251</v>
      </c>
      <c r="BQ46" s="39">
        <v>1.287512304324693</v>
      </c>
      <c r="BR46" s="36">
        <v>58659.456711919745</v>
      </c>
      <c r="BS46" s="39">
        <v>2.407134339198151</v>
      </c>
      <c r="BT46" s="36">
        <v>246784.31705832225</v>
      </c>
      <c r="BU46" s="40">
        <v>1.4475511898965432</v>
      </c>
      <c r="BV46" s="38">
        <v>753046.87514551124</v>
      </c>
      <c r="BW46" s="39">
        <v>2.374942838228558</v>
      </c>
      <c r="BX46" s="36">
        <v>227866.36762139417</v>
      </c>
      <c r="BY46" s="39">
        <v>1.0508114791069973</v>
      </c>
      <c r="BZ46" s="36">
        <v>980913.24276690534</v>
      </c>
      <c r="CA46" s="40">
        <v>1.8371638924478682</v>
      </c>
      <c r="CB46" s="116">
        <f t="shared" si="49"/>
        <v>941171.73549191374</v>
      </c>
      <c r="CC46" s="117">
        <f t="shared" si="50"/>
        <v>286525.82433331391</v>
      </c>
      <c r="CD46" s="118">
        <f t="shared" si="51"/>
        <v>1227697.5598252276</v>
      </c>
      <c r="CE46" s="32"/>
      <c r="CF46" s="38">
        <f t="shared" si="52"/>
        <v>2649928.6037858175</v>
      </c>
      <c r="CG46" s="39">
        <f t="shared" si="53"/>
        <v>4.3865078099363961</v>
      </c>
      <c r="CH46" s="36">
        <f t="shared" si="54"/>
        <v>2034110.0213021757</v>
      </c>
      <c r="CI46" s="39">
        <f t="shared" si="55"/>
        <v>10.226806650597855</v>
      </c>
      <c r="CJ46" s="36">
        <f t="shared" si="56"/>
        <v>4684038.6250879932</v>
      </c>
      <c r="CK46" s="40">
        <f t="shared" si="57"/>
        <v>5.8331101978359934</v>
      </c>
      <c r="CL46" s="38">
        <f t="shared" si="58"/>
        <v>8800759.5630013663</v>
      </c>
      <c r="CM46" s="39">
        <f t="shared" si="59"/>
        <v>3.167566581207542</v>
      </c>
      <c r="CN46" s="36">
        <f t="shared" si="60"/>
        <v>5580900.5535072954</v>
      </c>
      <c r="CO46" s="39">
        <f t="shared" si="61"/>
        <v>3.5552502693374199</v>
      </c>
      <c r="CP46" s="36">
        <f t="shared" si="62"/>
        <v>14381660.116508663</v>
      </c>
      <c r="CQ46" s="40">
        <f t="shared" si="63"/>
        <v>3.3075272618758116</v>
      </c>
      <c r="CR46" s="152"/>
      <c r="CS46" s="161" t="s">
        <v>61</v>
      </c>
      <c r="CT46" s="38">
        <f t="shared" si="64"/>
        <v>4684038.6250879932</v>
      </c>
      <c r="CU46" s="36">
        <f t="shared" si="65"/>
        <v>14381660.116508663</v>
      </c>
      <c r="CV46" s="37">
        <f t="shared" si="66"/>
        <v>19065698.741596654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8">
        <v>34784223.599999994</v>
      </c>
      <c r="E47" s="39">
        <v>311.38311410721923</v>
      </c>
      <c r="F47" s="36">
        <v>2765729.25</v>
      </c>
      <c r="G47" s="39">
        <v>95.845898599944547</v>
      </c>
      <c r="H47" s="36">
        <v>37549952.849999994</v>
      </c>
      <c r="I47" s="40">
        <v>267.13630857030898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37"/>
        <v>34784223.599999994</v>
      </c>
      <c r="Q47" s="117">
        <f t="shared" si="38"/>
        <v>2765729.25</v>
      </c>
      <c r="R47" s="118">
        <f t="shared" si="39"/>
        <v>37549952.849999994</v>
      </c>
      <c r="S47" s="32"/>
      <c r="T47" s="38">
        <v>64581638.567613959</v>
      </c>
      <c r="U47" s="39">
        <v>491.09644931838301</v>
      </c>
      <c r="V47" s="36">
        <v>7456473.6452212501</v>
      </c>
      <c r="W47" s="39">
        <v>128.82642787182533</v>
      </c>
      <c r="X47" s="36">
        <v>72038112.212835208</v>
      </c>
      <c r="Y47" s="40">
        <v>380.37918638136711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0"/>
        <v>64581638.567613959</v>
      </c>
      <c r="AG47" s="117">
        <f t="shared" si="41"/>
        <v>7456473.6452212501</v>
      </c>
      <c r="AH47" s="118">
        <f t="shared" si="42"/>
        <v>72038112.212835208</v>
      </c>
      <c r="AI47" s="32"/>
      <c r="AJ47" s="38">
        <v>4538385.7417078344</v>
      </c>
      <c r="AK47" s="39">
        <v>107.15871131724202</v>
      </c>
      <c r="AL47" s="36">
        <v>487445.01347693347</v>
      </c>
      <c r="AM47" s="39">
        <v>17.463010549813113</v>
      </c>
      <c r="AN47" s="36">
        <v>5025830.7551847678</v>
      </c>
      <c r="AO47" s="40">
        <v>71.526802180100589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3"/>
        <v>4538385.7417078344</v>
      </c>
      <c r="AW47" s="117">
        <f t="shared" si="44"/>
        <v>487445.01347693347</v>
      </c>
      <c r="AX47" s="118">
        <f t="shared" si="45"/>
        <v>5025830.7551847678</v>
      </c>
      <c r="AY47" s="32"/>
      <c r="AZ47" s="38">
        <v>40935197.047448114</v>
      </c>
      <c r="BA47" s="39">
        <v>237.40433550955234</v>
      </c>
      <c r="BB47" s="36">
        <v>3969327.2387516615</v>
      </c>
      <c r="BC47" s="39">
        <v>66.286013242497205</v>
      </c>
      <c r="BD47" s="36">
        <v>44904524.286199778</v>
      </c>
      <c r="BE47" s="40">
        <v>193.29570094356586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46"/>
        <v>40935197.047448114</v>
      </c>
      <c r="BM47" s="117">
        <f t="shared" si="47"/>
        <v>3969327.2387516615</v>
      </c>
      <c r="BN47" s="118">
        <f t="shared" si="48"/>
        <v>44904524.286199778</v>
      </c>
      <c r="BO47" s="32"/>
      <c r="BP47" s="38">
        <v>57966155.022395536</v>
      </c>
      <c r="BQ47" s="39">
        <v>396.71597729456619</v>
      </c>
      <c r="BR47" s="36">
        <v>0</v>
      </c>
      <c r="BS47" s="39">
        <v>0</v>
      </c>
      <c r="BT47" s="36">
        <v>57966155.022395536</v>
      </c>
      <c r="BU47" s="40">
        <v>340.00935584802994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49"/>
        <v>57966155.022395536</v>
      </c>
      <c r="CC47" s="117">
        <f t="shared" si="50"/>
        <v>0</v>
      </c>
      <c r="CD47" s="118">
        <f t="shared" si="51"/>
        <v>57966155.022395536</v>
      </c>
      <c r="CE47" s="32"/>
      <c r="CF47" s="38">
        <f t="shared" si="52"/>
        <v>202805599.97916543</v>
      </c>
      <c r="CG47" s="39">
        <f t="shared" si="53"/>
        <v>335.71030817075894</v>
      </c>
      <c r="CH47" s="36">
        <f t="shared" si="54"/>
        <v>14678975.147449845</v>
      </c>
      <c r="CI47" s="39">
        <f t="shared" si="55"/>
        <v>73.800846114409808</v>
      </c>
      <c r="CJ47" s="36">
        <f t="shared" si="56"/>
        <v>217484575.12661529</v>
      </c>
      <c r="CK47" s="40">
        <f t="shared" si="57"/>
        <v>270.83711185649241</v>
      </c>
      <c r="CL47" s="38">
        <f t="shared" si="58"/>
        <v>0</v>
      </c>
      <c r="CM47" s="39">
        <f t="shared" si="59"/>
        <v>0</v>
      </c>
      <c r="CN47" s="36">
        <f t="shared" si="60"/>
        <v>0</v>
      </c>
      <c r="CO47" s="39">
        <f t="shared" si="61"/>
        <v>0</v>
      </c>
      <c r="CP47" s="36">
        <f t="shared" si="62"/>
        <v>0</v>
      </c>
      <c r="CQ47" s="40">
        <f t="shared" si="63"/>
        <v>0</v>
      </c>
      <c r="CR47" s="152"/>
      <c r="CS47" s="161" t="s">
        <v>47</v>
      </c>
      <c r="CT47" s="38">
        <f t="shared" si="64"/>
        <v>217484575.12661529</v>
      </c>
      <c r="CU47" s="36">
        <f t="shared" si="65"/>
        <v>0</v>
      </c>
      <c r="CV47" s="37">
        <f t="shared" si="66"/>
        <v>217484575.12661529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8">
        <v>4745994.12</v>
      </c>
      <c r="E48" s="39">
        <v>42.485422288400649</v>
      </c>
      <c r="F48" s="36">
        <v>386946.01</v>
      </c>
      <c r="G48" s="39">
        <v>13.409551219850291</v>
      </c>
      <c r="H48" s="36">
        <v>5132940.13</v>
      </c>
      <c r="I48" s="40">
        <v>36.516548607080395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37"/>
        <v>4745994.12</v>
      </c>
      <c r="Q48" s="117">
        <f t="shared" si="38"/>
        <v>386946.01</v>
      </c>
      <c r="R48" s="118">
        <f t="shared" si="39"/>
        <v>5132940.13</v>
      </c>
      <c r="S48" s="32"/>
      <c r="T48" s="38">
        <v>1488602.6391736455</v>
      </c>
      <c r="U48" s="39">
        <v>11.319741752584658</v>
      </c>
      <c r="V48" s="36">
        <v>0</v>
      </c>
      <c r="W48" s="39">
        <v>0</v>
      </c>
      <c r="X48" s="36">
        <v>1488602.6391736455</v>
      </c>
      <c r="Y48" s="40">
        <v>7.8601929359434246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0"/>
        <v>1488602.6391736455</v>
      </c>
      <c r="AG48" s="117">
        <f t="shared" si="41"/>
        <v>0</v>
      </c>
      <c r="AH48" s="118">
        <f t="shared" si="42"/>
        <v>1488602.6391736455</v>
      </c>
      <c r="AI48" s="32"/>
      <c r="AJ48" s="38">
        <v>825216.3014924624</v>
      </c>
      <c r="AK48" s="39">
        <v>19.484706778722668</v>
      </c>
      <c r="AL48" s="36">
        <v>139169.49111141212</v>
      </c>
      <c r="AM48" s="39">
        <v>4.9858306563756001</v>
      </c>
      <c r="AN48" s="36">
        <v>964385.79260387458</v>
      </c>
      <c r="AO48" s="40">
        <v>13.724981037556033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3"/>
        <v>825216.3014924624</v>
      </c>
      <c r="AW48" s="117">
        <f t="shared" si="44"/>
        <v>139169.49111141212</v>
      </c>
      <c r="AX48" s="118">
        <f t="shared" si="45"/>
        <v>964385.79260387458</v>
      </c>
      <c r="AY48" s="32"/>
      <c r="AZ48" s="38">
        <v>5879034.3203287097</v>
      </c>
      <c r="BA48" s="39">
        <v>34.095554362123146</v>
      </c>
      <c r="BB48" s="36">
        <v>628578.20730125543</v>
      </c>
      <c r="BC48" s="39">
        <v>10.496978673448943</v>
      </c>
      <c r="BD48" s="36">
        <v>6507612.527629965</v>
      </c>
      <c r="BE48" s="40">
        <v>28.012623337910405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46"/>
        <v>5879034.3203287097</v>
      </c>
      <c r="BM48" s="117">
        <f t="shared" si="47"/>
        <v>628578.20730125543</v>
      </c>
      <c r="BN48" s="118">
        <f t="shared" si="48"/>
        <v>6507612.527629965</v>
      </c>
      <c r="BO48" s="32"/>
      <c r="BP48" s="38">
        <v>6666814.9514314542</v>
      </c>
      <c r="BQ48" s="39">
        <v>45.627176891020454</v>
      </c>
      <c r="BR48" s="36">
        <v>0</v>
      </c>
      <c r="BS48" s="39">
        <v>0</v>
      </c>
      <c r="BT48" s="36">
        <v>6666814.9514314542</v>
      </c>
      <c r="BU48" s="40">
        <v>39.105223665748426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49"/>
        <v>6666814.9514314542</v>
      </c>
      <c r="CC48" s="117">
        <f t="shared" si="50"/>
        <v>0</v>
      </c>
      <c r="CD48" s="118">
        <f t="shared" si="51"/>
        <v>6666814.9514314542</v>
      </c>
      <c r="CE48" s="32"/>
      <c r="CF48" s="38">
        <f t="shared" si="52"/>
        <v>19605662.332426272</v>
      </c>
      <c r="CG48" s="39">
        <f t="shared" si="53"/>
        <v>32.453852083901161</v>
      </c>
      <c r="CH48" s="36">
        <f t="shared" si="54"/>
        <v>1154693.7084126677</v>
      </c>
      <c r="CI48" s="39">
        <f t="shared" si="55"/>
        <v>5.8054034309503653</v>
      </c>
      <c r="CJ48" s="36">
        <f t="shared" si="56"/>
        <v>20760356.040838942</v>
      </c>
      <c r="CK48" s="40">
        <f t="shared" si="57"/>
        <v>25.853212201094689</v>
      </c>
      <c r="CL48" s="38">
        <f t="shared" si="58"/>
        <v>0</v>
      </c>
      <c r="CM48" s="39">
        <f t="shared" si="59"/>
        <v>0</v>
      </c>
      <c r="CN48" s="36">
        <f t="shared" si="60"/>
        <v>0</v>
      </c>
      <c r="CO48" s="39">
        <f t="shared" si="61"/>
        <v>0</v>
      </c>
      <c r="CP48" s="36">
        <f t="shared" si="62"/>
        <v>0</v>
      </c>
      <c r="CQ48" s="40">
        <f t="shared" si="63"/>
        <v>0</v>
      </c>
      <c r="CR48" s="152"/>
      <c r="CS48" s="161" t="s">
        <v>40</v>
      </c>
      <c r="CT48" s="38">
        <f t="shared" si="64"/>
        <v>20760356.040838942</v>
      </c>
      <c r="CU48" s="36">
        <f t="shared" si="65"/>
        <v>0</v>
      </c>
      <c r="CV48" s="37">
        <f t="shared" si="66"/>
        <v>20760356.040838942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8">
        <v>23102097.939999998</v>
      </c>
      <c r="E49" s="39">
        <v>206.80649025517346</v>
      </c>
      <c r="F49" s="36">
        <v>13189866.73</v>
      </c>
      <c r="G49" s="39">
        <v>457.09269233434986</v>
      </c>
      <c r="H49" s="36">
        <v>36291964.670000002</v>
      </c>
      <c r="I49" s="40">
        <v>258.18678152369165</v>
      </c>
      <c r="J49" s="38">
        <v>17107395.07</v>
      </c>
      <c r="K49" s="39">
        <v>48.222756440622433</v>
      </c>
      <c r="L49" s="36">
        <v>45201602.950000003</v>
      </c>
      <c r="M49" s="39">
        <v>157.23773345670725</v>
      </c>
      <c r="N49" s="36">
        <v>62308998.020000003</v>
      </c>
      <c r="O49" s="40">
        <v>97.019647603682955</v>
      </c>
      <c r="P49" s="116">
        <f t="shared" si="37"/>
        <v>40209493.009999998</v>
      </c>
      <c r="Q49" s="117">
        <f t="shared" si="38"/>
        <v>58391469.680000007</v>
      </c>
      <c r="R49" s="118">
        <f t="shared" si="39"/>
        <v>98600962.689999998</v>
      </c>
      <c r="S49" s="32"/>
      <c r="T49" s="38">
        <v>49240774.870000035</v>
      </c>
      <c r="U49" s="39">
        <v>374.44032447435484</v>
      </c>
      <c r="V49" s="36">
        <v>42387849.650000006</v>
      </c>
      <c r="W49" s="39">
        <v>732.34018054595731</v>
      </c>
      <c r="X49" s="36">
        <v>91628624.520000041</v>
      </c>
      <c r="Y49" s="40">
        <v>483.82197386276653</v>
      </c>
      <c r="Z49" s="38">
        <v>49498329.989999965</v>
      </c>
      <c r="AA49" s="39">
        <v>54.568267746309587</v>
      </c>
      <c r="AB49" s="36">
        <v>69877635.599999964</v>
      </c>
      <c r="AC49" s="39">
        <v>161.61985114187772</v>
      </c>
      <c r="AD49" s="36">
        <v>119375965.58999993</v>
      </c>
      <c r="AE49" s="40">
        <v>89.12325494532071</v>
      </c>
      <c r="AF49" s="116">
        <f t="shared" si="40"/>
        <v>98739104.859999999</v>
      </c>
      <c r="AG49" s="117">
        <f t="shared" si="41"/>
        <v>112265485.24999997</v>
      </c>
      <c r="AH49" s="118">
        <f t="shared" si="42"/>
        <v>211004590.10999995</v>
      </c>
      <c r="AI49" s="32"/>
      <c r="AJ49" s="38">
        <v>10418522.120000001</v>
      </c>
      <c r="AK49" s="39">
        <v>245.99835001888934</v>
      </c>
      <c r="AL49" s="36">
        <v>11603847.449999999</v>
      </c>
      <c r="AM49" s="39">
        <v>415.71480851216279</v>
      </c>
      <c r="AN49" s="36">
        <v>22022369.57</v>
      </c>
      <c r="AO49" s="40">
        <v>313.41876567281008</v>
      </c>
      <c r="AP49" s="38">
        <v>6658113.5</v>
      </c>
      <c r="AQ49" s="39">
        <v>40.568321543251628</v>
      </c>
      <c r="AR49" s="36">
        <v>16397706.9</v>
      </c>
      <c r="AS49" s="39">
        <v>115.65436303621053</v>
      </c>
      <c r="AT49" s="36">
        <v>23055820.399999999</v>
      </c>
      <c r="AU49" s="40">
        <v>75.369710006113039</v>
      </c>
      <c r="AV49" s="116">
        <f t="shared" si="43"/>
        <v>17076635.620000001</v>
      </c>
      <c r="AW49" s="117">
        <f t="shared" si="44"/>
        <v>28001554.350000001</v>
      </c>
      <c r="AX49" s="118">
        <f t="shared" si="45"/>
        <v>45078189.969999999</v>
      </c>
      <c r="AY49" s="32"/>
      <c r="AZ49" s="38">
        <v>65075432.634383619</v>
      </c>
      <c r="BA49" s="39">
        <v>377.4060211474071</v>
      </c>
      <c r="BB49" s="36">
        <v>27902612.035616387</v>
      </c>
      <c r="BC49" s="39">
        <v>465.9613077088618</v>
      </c>
      <c r="BD49" s="36">
        <v>92978044.670000002</v>
      </c>
      <c r="BE49" s="40">
        <v>400.23264030820894</v>
      </c>
      <c r="BF49" s="38">
        <v>56509861.968642004</v>
      </c>
      <c r="BG49" s="39">
        <v>54.580499350719329</v>
      </c>
      <c r="BH49" s="36">
        <v>77625453.06135802</v>
      </c>
      <c r="BI49" s="39">
        <v>157.99944446351429</v>
      </c>
      <c r="BJ49" s="36">
        <v>134135315.03000003</v>
      </c>
      <c r="BK49" s="40">
        <v>87.862461708668221</v>
      </c>
      <c r="BL49" s="116">
        <f t="shared" si="46"/>
        <v>121585294.60302562</v>
      </c>
      <c r="BM49" s="117">
        <f t="shared" si="47"/>
        <v>105528065.0969744</v>
      </c>
      <c r="BN49" s="118">
        <f t="shared" si="48"/>
        <v>227113359.70000002</v>
      </c>
      <c r="BO49" s="32"/>
      <c r="BP49" s="38">
        <v>16835727.389999989</v>
      </c>
      <c r="BQ49" s="39">
        <v>115.22244389693043</v>
      </c>
      <c r="BR49" s="36">
        <v>12474850.790000014</v>
      </c>
      <c r="BS49" s="39">
        <v>511.91476014608781</v>
      </c>
      <c r="BT49" s="36">
        <v>29310578.180000003</v>
      </c>
      <c r="BU49" s="40">
        <v>171.92568323127099</v>
      </c>
      <c r="BV49" s="38">
        <v>13585046.310000006</v>
      </c>
      <c r="BW49" s="39">
        <v>42.844223255960657</v>
      </c>
      <c r="BX49" s="36">
        <v>35740341.07000009</v>
      </c>
      <c r="BY49" s="39">
        <v>164.81748076994066</v>
      </c>
      <c r="BZ49" s="36">
        <v>49325387.3800001</v>
      </c>
      <c r="CA49" s="40">
        <v>92.382095301239303</v>
      </c>
      <c r="CB49" s="116">
        <f t="shared" si="49"/>
        <v>30420773.699999996</v>
      </c>
      <c r="CC49" s="117">
        <f t="shared" si="50"/>
        <v>48215191.860000104</v>
      </c>
      <c r="CD49" s="118">
        <f t="shared" si="51"/>
        <v>78635965.560000092</v>
      </c>
      <c r="CE49" s="32"/>
      <c r="CF49" s="38">
        <f t="shared" si="52"/>
        <v>164672554.95438364</v>
      </c>
      <c r="CG49" s="39">
        <f t="shared" si="53"/>
        <v>272.58751324757111</v>
      </c>
      <c r="CH49" s="36">
        <f t="shared" si="54"/>
        <v>107559026.6556164</v>
      </c>
      <c r="CI49" s="39">
        <f t="shared" si="55"/>
        <v>540.76984903172172</v>
      </c>
      <c r="CJ49" s="36">
        <f t="shared" si="56"/>
        <v>272231581.61000001</v>
      </c>
      <c r="CK49" s="40">
        <f t="shared" si="57"/>
        <v>339.01445781363122</v>
      </c>
      <c r="CL49" s="38">
        <f t="shared" si="58"/>
        <v>143358746.83864197</v>
      </c>
      <c r="CM49" s="39">
        <f t="shared" si="59"/>
        <v>51.597634540422696</v>
      </c>
      <c r="CN49" s="36">
        <f t="shared" si="60"/>
        <v>244842739.58135808</v>
      </c>
      <c r="CO49" s="39">
        <f t="shared" si="61"/>
        <v>155.97432842534474</v>
      </c>
      <c r="CP49" s="36">
        <f t="shared" si="62"/>
        <v>388201486.42000008</v>
      </c>
      <c r="CQ49" s="40">
        <f t="shared" si="63"/>
        <v>89.279470452856714</v>
      </c>
      <c r="CR49" s="152"/>
      <c r="CS49" s="161" t="s">
        <v>53</v>
      </c>
      <c r="CT49" s="38">
        <f t="shared" si="64"/>
        <v>272231581.61000001</v>
      </c>
      <c r="CU49" s="36">
        <f t="shared" si="65"/>
        <v>388201486.42000008</v>
      </c>
      <c r="CV49" s="37">
        <f t="shared" si="66"/>
        <v>660433068.03000009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8">
        <v>68611.210000000006</v>
      </c>
      <c r="E50" s="39">
        <v>0.61419718542932744</v>
      </c>
      <c r="F50" s="36">
        <v>49190.630000000005</v>
      </c>
      <c r="G50" s="39">
        <v>1.7046933046853343</v>
      </c>
      <c r="H50" s="36">
        <v>117801.84000000001</v>
      </c>
      <c r="I50" s="40">
        <v>0.8380609372826463</v>
      </c>
      <c r="J50" s="38">
        <v>196347.03</v>
      </c>
      <c r="K50" s="39">
        <v>0.55346795738257226</v>
      </c>
      <c r="L50" s="36">
        <v>183125.96</v>
      </c>
      <c r="M50" s="39">
        <v>0.63701968532696984</v>
      </c>
      <c r="N50" s="36">
        <v>379472.99</v>
      </c>
      <c r="O50" s="40">
        <v>0.59086708075611427</v>
      </c>
      <c r="P50" s="116">
        <f t="shared" si="37"/>
        <v>264958.24</v>
      </c>
      <c r="Q50" s="117">
        <f t="shared" si="38"/>
        <v>232316.59</v>
      </c>
      <c r="R50" s="118">
        <f t="shared" si="39"/>
        <v>497274.82999999996</v>
      </c>
      <c r="S50" s="32"/>
      <c r="T50" s="38">
        <v>53228.471231066535</v>
      </c>
      <c r="U50" s="39">
        <v>0.40476385864466397</v>
      </c>
      <c r="V50" s="36">
        <v>73445.102535231199</v>
      </c>
      <c r="W50" s="39">
        <v>1.2689202234836074</v>
      </c>
      <c r="X50" s="36">
        <v>126673.57376629773</v>
      </c>
      <c r="Y50" s="40">
        <v>0.66886804005754275</v>
      </c>
      <c r="Z50" s="38">
        <v>6849.2688814243029</v>
      </c>
      <c r="AA50" s="39">
        <v>7.5508151136318372E-3</v>
      </c>
      <c r="AB50" s="36">
        <v>1612.2790838471328</v>
      </c>
      <c r="AC50" s="39">
        <v>3.7290372419317621E-3</v>
      </c>
      <c r="AD50" s="36">
        <v>8461.5479652714348</v>
      </c>
      <c r="AE50" s="40">
        <v>6.317190339058653E-3</v>
      </c>
      <c r="AF50" s="116">
        <f t="shared" si="40"/>
        <v>60077.740112490836</v>
      </c>
      <c r="AG50" s="117">
        <f t="shared" si="41"/>
        <v>75057.381619078325</v>
      </c>
      <c r="AH50" s="118">
        <f t="shared" si="42"/>
        <v>135135.12173156918</v>
      </c>
      <c r="AI50" s="32"/>
      <c r="AJ50" s="38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3"/>
        <v>0</v>
      </c>
      <c r="AW50" s="117">
        <f t="shared" si="44"/>
        <v>0</v>
      </c>
      <c r="AX50" s="118">
        <f t="shared" si="45"/>
        <v>0</v>
      </c>
      <c r="AY50" s="32"/>
      <c r="AZ50" s="38">
        <v>371123.08868178795</v>
      </c>
      <c r="BA50" s="39">
        <v>2.1523343385553591</v>
      </c>
      <c r="BB50" s="36">
        <v>30610.632095108755</v>
      </c>
      <c r="BC50" s="39">
        <v>0.51118404766640491</v>
      </c>
      <c r="BD50" s="36">
        <v>401733.72077689669</v>
      </c>
      <c r="BE50" s="40">
        <v>1.7293001626141653</v>
      </c>
      <c r="BF50" s="38">
        <v>249404.62090350632</v>
      </c>
      <c r="BG50" s="39">
        <v>0.24088943549081818</v>
      </c>
      <c r="BH50" s="36">
        <v>67953.229245441529</v>
      </c>
      <c r="BI50" s="39">
        <v>0.13831252568400484</v>
      </c>
      <c r="BJ50" s="36">
        <v>317357.85014894785</v>
      </c>
      <c r="BK50" s="40">
        <v>0.20787845430877647</v>
      </c>
      <c r="BL50" s="116">
        <f t="shared" si="46"/>
        <v>620527.70958529424</v>
      </c>
      <c r="BM50" s="117">
        <f t="shared" si="47"/>
        <v>98563.861340550284</v>
      </c>
      <c r="BN50" s="118">
        <f t="shared" si="48"/>
        <v>719091.57092584448</v>
      </c>
      <c r="BO50" s="32"/>
      <c r="BP50" s="38">
        <v>83970.330041535606</v>
      </c>
      <c r="BQ50" s="39">
        <v>0.5746865827706642</v>
      </c>
      <c r="BR50" s="36">
        <v>46691.88906943865</v>
      </c>
      <c r="BS50" s="39">
        <v>1.9160363194812529</v>
      </c>
      <c r="BT50" s="36">
        <v>130662.21911097426</v>
      </c>
      <c r="BU50" s="40">
        <v>0.7664192482049591</v>
      </c>
      <c r="BV50" s="38">
        <v>27394.791750811542</v>
      </c>
      <c r="BW50" s="39">
        <v>8.6397097738146661E-2</v>
      </c>
      <c r="BX50" s="36">
        <v>16458.979779939527</v>
      </c>
      <c r="BY50" s="39">
        <v>7.5900998763832397E-2</v>
      </c>
      <c r="BZ50" s="36">
        <v>43853.771530751066</v>
      </c>
      <c r="CA50" s="40">
        <v>8.2134241940394703E-2</v>
      </c>
      <c r="CB50" s="116">
        <f t="shared" si="49"/>
        <v>111365.12179234714</v>
      </c>
      <c r="CC50" s="117">
        <f t="shared" si="50"/>
        <v>63150.868849378181</v>
      </c>
      <c r="CD50" s="118">
        <f t="shared" si="51"/>
        <v>174515.99064172531</v>
      </c>
      <c r="CE50" s="32"/>
      <c r="CF50" s="38">
        <f t="shared" si="52"/>
        <v>576933.09995439008</v>
      </c>
      <c r="CG50" s="39">
        <f t="shared" si="53"/>
        <v>0.95501499366633302</v>
      </c>
      <c r="CH50" s="36">
        <f t="shared" si="54"/>
        <v>199938.25369977861</v>
      </c>
      <c r="CI50" s="39">
        <f t="shared" si="55"/>
        <v>1.0052208785328351</v>
      </c>
      <c r="CJ50" s="36">
        <f t="shared" si="56"/>
        <v>776871.35365416866</v>
      </c>
      <c r="CK50" s="40">
        <f t="shared" si="57"/>
        <v>0.96745065062772717</v>
      </c>
      <c r="CL50" s="38">
        <f t="shared" si="58"/>
        <v>479995.71153574222</v>
      </c>
      <c r="CM50" s="39">
        <f t="shared" si="59"/>
        <v>0.17275990374460778</v>
      </c>
      <c r="CN50" s="36">
        <f t="shared" si="60"/>
        <v>269150.44810922816</v>
      </c>
      <c r="CO50" s="39">
        <f t="shared" si="61"/>
        <v>0.17145928223559948</v>
      </c>
      <c r="CP50" s="36">
        <f t="shared" si="62"/>
        <v>749146.15964497044</v>
      </c>
      <c r="CQ50" s="40">
        <f t="shared" si="63"/>
        <v>0.17229035633452533</v>
      </c>
      <c r="CR50" s="152"/>
      <c r="CS50" s="161" t="s">
        <v>41</v>
      </c>
      <c r="CT50" s="38">
        <f t="shared" si="64"/>
        <v>776871.35365416866</v>
      </c>
      <c r="CU50" s="36">
        <f t="shared" si="65"/>
        <v>749146.15964497044</v>
      </c>
      <c r="CV50" s="37">
        <f t="shared" si="66"/>
        <v>1526017.5132991392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8">
        <v>17450.28</v>
      </c>
      <c r="E51" s="39">
        <v>0.15621226999135684</v>
      </c>
      <c r="F51" s="36">
        <v>12665.159999999998</v>
      </c>
      <c r="G51" s="39">
        <v>0.43890906570557242</v>
      </c>
      <c r="H51" s="36">
        <v>30115.439999999995</v>
      </c>
      <c r="I51" s="40">
        <v>0.21424600730412438</v>
      </c>
      <c r="J51" s="38">
        <v>19270.409999999996</v>
      </c>
      <c r="K51" s="39">
        <v>5.4319917447310975E-2</v>
      </c>
      <c r="L51" s="36">
        <v>37478.11</v>
      </c>
      <c r="M51" s="39">
        <v>0.13037088700504049</v>
      </c>
      <c r="N51" s="36">
        <v>56748.52</v>
      </c>
      <c r="O51" s="40">
        <v>8.8361578381718195E-2</v>
      </c>
      <c r="P51" s="116">
        <f t="shared" si="37"/>
        <v>36720.689999999995</v>
      </c>
      <c r="Q51" s="117">
        <f t="shared" si="38"/>
        <v>50143.27</v>
      </c>
      <c r="R51" s="118">
        <f t="shared" si="39"/>
        <v>86863.959999999992</v>
      </c>
      <c r="S51" s="32"/>
      <c r="T51" s="38">
        <v>27561.1073586005</v>
      </c>
      <c r="U51" s="39">
        <v>0.20958220112239459</v>
      </c>
      <c r="V51" s="36">
        <v>22188.897243301544</v>
      </c>
      <c r="W51" s="39">
        <v>0.38336035320147793</v>
      </c>
      <c r="X51" s="36">
        <v>49750.004601902045</v>
      </c>
      <c r="Y51" s="40">
        <v>0.26269242338042637</v>
      </c>
      <c r="Z51" s="38">
        <v>57039.190485207968</v>
      </c>
      <c r="AA51" s="39">
        <v>6.2881511741070859E-2</v>
      </c>
      <c r="AB51" s="36">
        <v>33792.723626187944</v>
      </c>
      <c r="AC51" s="39">
        <v>7.8159126525212771E-2</v>
      </c>
      <c r="AD51" s="36">
        <v>90831.914111395919</v>
      </c>
      <c r="AE51" s="40">
        <v>6.7812945415869755E-2</v>
      </c>
      <c r="AF51" s="116">
        <f t="shared" si="40"/>
        <v>84600.297843808468</v>
      </c>
      <c r="AG51" s="117">
        <f t="shared" si="41"/>
        <v>55981.620869489489</v>
      </c>
      <c r="AH51" s="118">
        <f t="shared" si="42"/>
        <v>140581.91871329796</v>
      </c>
      <c r="AI51" s="32"/>
      <c r="AJ51" s="38">
        <v>12942.542102259362</v>
      </c>
      <c r="AK51" s="39">
        <v>0.30559459062758221</v>
      </c>
      <c r="AL51" s="36">
        <v>23438.392704808735</v>
      </c>
      <c r="AM51" s="39">
        <v>0.83969450452508632</v>
      </c>
      <c r="AN51" s="36">
        <v>36380.934807068101</v>
      </c>
      <c r="AO51" s="40">
        <v>0.51776752020306127</v>
      </c>
      <c r="AP51" s="38">
        <v>6493.8541843864323</v>
      </c>
      <c r="AQ51" s="39">
        <v>3.956747877716095E-2</v>
      </c>
      <c r="AR51" s="36">
        <v>17108.850562094594</v>
      </c>
      <c r="AS51" s="39">
        <v>0.12067011723698773</v>
      </c>
      <c r="AT51" s="36">
        <v>23602.704746481028</v>
      </c>
      <c r="AU51" s="40">
        <v>7.7157480464333558E-2</v>
      </c>
      <c r="AV51" s="116">
        <f t="shared" si="43"/>
        <v>19436.396286645795</v>
      </c>
      <c r="AW51" s="117">
        <f t="shared" si="44"/>
        <v>40547.24326690333</v>
      </c>
      <c r="AX51" s="118">
        <f t="shared" si="45"/>
        <v>59983.639553549125</v>
      </c>
      <c r="AY51" s="32"/>
      <c r="AZ51" s="38">
        <v>58806.341363698601</v>
      </c>
      <c r="BA51" s="39">
        <v>0.34104832521056799</v>
      </c>
      <c r="BB51" s="36">
        <v>43319.880551674076</v>
      </c>
      <c r="BC51" s="39">
        <v>0.72342288836199398</v>
      </c>
      <c r="BD51" s="36">
        <v>102126.22191537268</v>
      </c>
      <c r="BE51" s="40">
        <v>0.4396118200480939</v>
      </c>
      <c r="BF51" s="38">
        <v>99582.942632824401</v>
      </c>
      <c r="BG51" s="39">
        <v>9.6182976676348952E-2</v>
      </c>
      <c r="BH51" s="36">
        <v>75515.371204978961</v>
      </c>
      <c r="BI51" s="39">
        <v>0.15370456761665185</v>
      </c>
      <c r="BJ51" s="36">
        <v>175098.31383780338</v>
      </c>
      <c r="BK51" s="40">
        <v>0.11469439566594028</v>
      </c>
      <c r="BL51" s="116">
        <f t="shared" si="46"/>
        <v>158389.28399652301</v>
      </c>
      <c r="BM51" s="117">
        <f t="shared" si="47"/>
        <v>118835.25175665304</v>
      </c>
      <c r="BN51" s="118">
        <f t="shared" si="48"/>
        <v>277224.53575317608</v>
      </c>
      <c r="BO51" s="32"/>
      <c r="BP51" s="38">
        <v>18254.247188663594</v>
      </c>
      <c r="BQ51" s="39">
        <v>0.12493068602582619</v>
      </c>
      <c r="BR51" s="36">
        <v>6645.7003514219105</v>
      </c>
      <c r="BS51" s="39">
        <v>0.27271124590348028</v>
      </c>
      <c r="BT51" s="36">
        <v>24899.947540085504</v>
      </c>
      <c r="BU51" s="40">
        <v>0.14605445402551268</v>
      </c>
      <c r="BV51" s="38">
        <v>19844.443617109366</v>
      </c>
      <c r="BW51" s="39">
        <v>6.2584974192977691E-2</v>
      </c>
      <c r="BX51" s="36">
        <v>19809.952550778304</v>
      </c>
      <c r="BY51" s="39">
        <v>9.135409388501764E-2</v>
      </c>
      <c r="BZ51" s="36">
        <v>39654.396167887666</v>
      </c>
      <c r="CA51" s="40">
        <v>7.4269182676105522E-2</v>
      </c>
      <c r="CB51" s="116">
        <f t="shared" si="49"/>
        <v>38098.69080577296</v>
      </c>
      <c r="CC51" s="117">
        <f t="shared" si="50"/>
        <v>26455.652902200214</v>
      </c>
      <c r="CD51" s="118">
        <f t="shared" si="51"/>
        <v>64554.343707973174</v>
      </c>
      <c r="CE51" s="32"/>
      <c r="CF51" s="38">
        <f t="shared" si="52"/>
        <v>135014.51801322206</v>
      </c>
      <c r="CG51" s="39">
        <f t="shared" si="53"/>
        <v>0.22349365823429754</v>
      </c>
      <c r="CH51" s="36">
        <f t="shared" si="54"/>
        <v>108258.03085120626</v>
      </c>
      <c r="CI51" s="39">
        <f t="shared" si="55"/>
        <v>0.54428420208115902</v>
      </c>
      <c r="CJ51" s="36">
        <f t="shared" si="56"/>
        <v>243272.5488644283</v>
      </c>
      <c r="CK51" s="40">
        <f t="shared" si="57"/>
        <v>0.30295129891419165</v>
      </c>
      <c r="CL51" s="38">
        <f t="shared" si="58"/>
        <v>202230.84091952816</v>
      </c>
      <c r="CM51" s="39">
        <f t="shared" si="59"/>
        <v>7.2786859906866494E-2</v>
      </c>
      <c r="CN51" s="36">
        <f t="shared" si="60"/>
        <v>183705.0079440398</v>
      </c>
      <c r="CO51" s="39">
        <f t="shared" si="61"/>
        <v>0.11702722037597164</v>
      </c>
      <c r="CP51" s="36">
        <f t="shared" si="62"/>
        <v>385935.84886356792</v>
      </c>
      <c r="CQ51" s="40">
        <f t="shared" si="63"/>
        <v>8.8758413918164511E-2</v>
      </c>
      <c r="CR51" s="152"/>
      <c r="CS51" s="161" t="s">
        <v>42</v>
      </c>
      <c r="CT51" s="38">
        <f t="shared" si="64"/>
        <v>243272.5488644283</v>
      </c>
      <c r="CU51" s="36">
        <f t="shared" si="65"/>
        <v>385935.84886356792</v>
      </c>
      <c r="CV51" s="37">
        <f t="shared" si="66"/>
        <v>629208.39772799623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8">
        <v>28569.269999999997</v>
      </c>
      <c r="E52" s="39">
        <v>0.25574778849943791</v>
      </c>
      <c r="F52" s="36">
        <v>18303.46</v>
      </c>
      <c r="G52" s="39">
        <v>0.63430343775991127</v>
      </c>
      <c r="H52" s="36">
        <v>46872.729999999996</v>
      </c>
      <c r="I52" s="40">
        <v>0.33346002097077942</v>
      </c>
      <c r="J52" s="38">
        <v>2334727.81</v>
      </c>
      <c r="K52" s="39">
        <v>6.5811896011107791</v>
      </c>
      <c r="L52" s="36">
        <v>407475.22000000003</v>
      </c>
      <c r="M52" s="39">
        <v>1.4174382289815044</v>
      </c>
      <c r="N52" s="36">
        <v>2742203.0300000003</v>
      </c>
      <c r="O52" s="40">
        <v>4.2698098201315231</v>
      </c>
      <c r="P52" s="116">
        <f t="shared" si="37"/>
        <v>2363297.08</v>
      </c>
      <c r="Q52" s="117">
        <f t="shared" si="38"/>
        <v>425778.68000000005</v>
      </c>
      <c r="R52" s="118">
        <f t="shared" si="39"/>
        <v>2789075.7600000002</v>
      </c>
      <c r="S52" s="32"/>
      <c r="T52" s="38">
        <v>44427.747507510168</v>
      </c>
      <c r="U52" s="39">
        <v>0.33784074755720445</v>
      </c>
      <c r="V52" s="36">
        <v>35495.885028123768</v>
      </c>
      <c r="W52" s="39">
        <v>0.61326684568285705</v>
      </c>
      <c r="X52" s="36">
        <v>79923.632535633937</v>
      </c>
      <c r="Y52" s="40">
        <v>0.42201669897633887</v>
      </c>
      <c r="Z52" s="38">
        <v>3954043.9384900811</v>
      </c>
      <c r="AA52" s="39">
        <v>4.3590425850688259</v>
      </c>
      <c r="AB52" s="36">
        <v>830523.78592826845</v>
      </c>
      <c r="AC52" s="39">
        <v>1.9209168927792903</v>
      </c>
      <c r="AD52" s="36">
        <v>4784567.7244183496</v>
      </c>
      <c r="AE52" s="40">
        <v>3.5720443977058829</v>
      </c>
      <c r="AF52" s="116">
        <f t="shared" si="40"/>
        <v>3998471.6859975914</v>
      </c>
      <c r="AG52" s="117">
        <f t="shared" si="41"/>
        <v>866019.67095639219</v>
      </c>
      <c r="AH52" s="118">
        <f t="shared" si="42"/>
        <v>4864491.3569539832</v>
      </c>
      <c r="AI52" s="32"/>
      <c r="AJ52" s="38">
        <v>5368.6414569404606</v>
      </c>
      <c r="AK52" s="39">
        <v>0.12676240689791415</v>
      </c>
      <c r="AL52" s="36">
        <v>16137.329030290381</v>
      </c>
      <c r="AM52" s="39">
        <v>0.5781295106326938</v>
      </c>
      <c r="AN52" s="36">
        <v>21505.970487230843</v>
      </c>
      <c r="AO52" s="40">
        <v>0.30606945829688809</v>
      </c>
      <c r="AP52" s="38">
        <v>879708.2654379626</v>
      </c>
      <c r="AQ52" s="39">
        <v>5.3601200665238613</v>
      </c>
      <c r="AR52" s="36">
        <v>139578.85125386075</v>
      </c>
      <c r="AS52" s="39">
        <v>0.98446101235601657</v>
      </c>
      <c r="AT52" s="36">
        <v>1019287.1166918234</v>
      </c>
      <c r="AU52" s="40">
        <v>3.332059890526812</v>
      </c>
      <c r="AV52" s="116">
        <f t="shared" si="43"/>
        <v>885076.90689490305</v>
      </c>
      <c r="AW52" s="117">
        <f t="shared" si="44"/>
        <v>155716.18028415114</v>
      </c>
      <c r="AX52" s="118">
        <f t="shared" si="45"/>
        <v>1040793.0871790542</v>
      </c>
      <c r="AY52" s="32"/>
      <c r="AZ52" s="38">
        <v>90804.448381057518</v>
      </c>
      <c r="BA52" s="39">
        <v>0.52662186294667623</v>
      </c>
      <c r="BB52" s="36">
        <v>59764.986111241407</v>
      </c>
      <c r="BC52" s="39">
        <v>0.99804889406228758</v>
      </c>
      <c r="BD52" s="36">
        <v>150569.43449229893</v>
      </c>
      <c r="BE52" s="40">
        <v>0.64814013383969238</v>
      </c>
      <c r="BF52" s="38">
        <v>3597575.3318335679</v>
      </c>
      <c r="BG52" s="39">
        <v>3.4747467295578782</v>
      </c>
      <c r="BH52" s="36">
        <v>1066077.6852276155</v>
      </c>
      <c r="BI52" s="39">
        <v>2.1699027236307602</v>
      </c>
      <c r="BJ52" s="36">
        <v>4663653.0170611832</v>
      </c>
      <c r="BK52" s="40">
        <v>3.054825901310243</v>
      </c>
      <c r="BL52" s="116">
        <f t="shared" si="46"/>
        <v>3688379.7802146254</v>
      </c>
      <c r="BM52" s="117">
        <f t="shared" si="47"/>
        <v>1125842.6713388569</v>
      </c>
      <c r="BN52" s="118">
        <f t="shared" si="48"/>
        <v>4814222.4515534826</v>
      </c>
      <c r="BO52" s="32"/>
      <c r="BP52" s="38">
        <v>39482.042542170988</v>
      </c>
      <c r="BQ52" s="39">
        <v>0.27021211061267486</v>
      </c>
      <c r="BR52" s="36">
        <v>16941.846843700056</v>
      </c>
      <c r="BS52" s="39">
        <v>0.69522125830768833</v>
      </c>
      <c r="BT52" s="36">
        <v>56423.889385871043</v>
      </c>
      <c r="BU52" s="40">
        <v>0.33096296066417402</v>
      </c>
      <c r="BV52" s="38">
        <v>2443036.1164955022</v>
      </c>
      <c r="BW52" s="39">
        <v>7.7047941103049773</v>
      </c>
      <c r="BX52" s="36">
        <v>314342.5709210693</v>
      </c>
      <c r="BY52" s="39">
        <v>1.4495986632160283</v>
      </c>
      <c r="BZ52" s="36">
        <v>2757378.6874165717</v>
      </c>
      <c r="CA52" s="40">
        <v>5.1643268145078958</v>
      </c>
      <c r="CB52" s="116">
        <f t="shared" si="49"/>
        <v>2482518.1590376734</v>
      </c>
      <c r="CC52" s="117">
        <f t="shared" si="50"/>
        <v>331284.41776476934</v>
      </c>
      <c r="CD52" s="118">
        <f t="shared" si="51"/>
        <v>2813802.5768024428</v>
      </c>
      <c r="CE52" s="32"/>
      <c r="CF52" s="38">
        <f t="shared" si="52"/>
        <v>208652.14988767914</v>
      </c>
      <c r="CG52" s="39">
        <f t="shared" si="53"/>
        <v>0.34538828092754914</v>
      </c>
      <c r="CH52" s="36">
        <f t="shared" si="54"/>
        <v>146643.50701335561</v>
      </c>
      <c r="CI52" s="39">
        <f t="shared" si="55"/>
        <v>0.73727319421548265</v>
      </c>
      <c r="CJ52" s="36">
        <f t="shared" si="56"/>
        <v>355295.65690103476</v>
      </c>
      <c r="CK52" s="40">
        <f t="shared" si="57"/>
        <v>0.44245551443917291</v>
      </c>
      <c r="CL52" s="38">
        <f t="shared" si="58"/>
        <v>13209091.462257113</v>
      </c>
      <c r="CM52" s="39">
        <f t="shared" si="59"/>
        <v>4.7542119955030753</v>
      </c>
      <c r="CN52" s="36">
        <f t="shared" si="60"/>
        <v>2757998.1133308145</v>
      </c>
      <c r="CO52" s="39">
        <f t="shared" si="61"/>
        <v>1.7569518469719596</v>
      </c>
      <c r="CP52" s="36">
        <f t="shared" si="62"/>
        <v>15967089.575587928</v>
      </c>
      <c r="CQ52" s="40">
        <f t="shared" si="63"/>
        <v>3.6721479743112484</v>
      </c>
      <c r="CR52" s="152"/>
      <c r="CS52" s="161" t="s">
        <v>62</v>
      </c>
      <c r="CT52" s="38">
        <f t="shared" si="64"/>
        <v>355295.65690103476</v>
      </c>
      <c r="CU52" s="36">
        <f t="shared" si="65"/>
        <v>15967089.575587928</v>
      </c>
      <c r="CV52" s="37">
        <f t="shared" si="66"/>
        <v>16322385.232488964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8">
        <v>772301.6100000001</v>
      </c>
      <c r="E53" s="39">
        <v>6.9135273254113745</v>
      </c>
      <c r="F53" s="36">
        <v>719678.32</v>
      </c>
      <c r="G53" s="39">
        <v>24.940335458830052</v>
      </c>
      <c r="H53" s="36">
        <v>1491979.9300000002</v>
      </c>
      <c r="I53" s="40">
        <v>10.61418139600109</v>
      </c>
      <c r="J53" s="38">
        <v>2580715.4400000004</v>
      </c>
      <c r="K53" s="39">
        <v>7.2745857330384185</v>
      </c>
      <c r="L53" s="36">
        <v>2865656.15</v>
      </c>
      <c r="M53" s="39">
        <v>9.9684358183203283</v>
      </c>
      <c r="N53" s="36">
        <v>5446371.5899999999</v>
      </c>
      <c r="O53" s="40">
        <v>8.4803972005921597</v>
      </c>
      <c r="P53" s="116">
        <f t="shared" si="37"/>
        <v>3353017.0500000007</v>
      </c>
      <c r="Q53" s="117">
        <f t="shared" si="38"/>
        <v>3585334.4699999997</v>
      </c>
      <c r="R53" s="118">
        <f t="shared" si="39"/>
        <v>6938351.5200000005</v>
      </c>
      <c r="S53" s="32"/>
      <c r="T53" s="38">
        <v>1261700.341883346</v>
      </c>
      <c r="U53" s="39">
        <v>9.5943146031203828</v>
      </c>
      <c r="V53" s="36">
        <v>1557393.4049046817</v>
      </c>
      <c r="W53" s="39">
        <v>26.907280665250202</v>
      </c>
      <c r="X53" s="36">
        <v>2819093.7467880277</v>
      </c>
      <c r="Y53" s="40">
        <v>14.885517579470537</v>
      </c>
      <c r="Z53" s="38">
        <v>6294341.1126280539</v>
      </c>
      <c r="AA53" s="39">
        <v>6.9390480686900462</v>
      </c>
      <c r="AB53" s="36">
        <v>4871285.5155932046</v>
      </c>
      <c r="AC53" s="39">
        <v>11.266787050530358</v>
      </c>
      <c r="AD53" s="36">
        <v>11165626.628221259</v>
      </c>
      <c r="AE53" s="40">
        <v>8.3359911159083886</v>
      </c>
      <c r="AF53" s="116">
        <f t="shared" si="40"/>
        <v>7556041.4545114003</v>
      </c>
      <c r="AG53" s="117">
        <f t="shared" si="41"/>
        <v>6428678.9204978868</v>
      </c>
      <c r="AH53" s="118">
        <f t="shared" si="42"/>
        <v>13984720.375009287</v>
      </c>
      <c r="AI53" s="32"/>
      <c r="AJ53" s="38">
        <v>287337.73215398862</v>
      </c>
      <c r="AK53" s="39">
        <v>6.7845138872777815</v>
      </c>
      <c r="AL53" s="36">
        <v>591939.87405329617</v>
      </c>
      <c r="AM53" s="39">
        <v>21.206601728703333</v>
      </c>
      <c r="AN53" s="36">
        <v>879277.60620728484</v>
      </c>
      <c r="AO53" s="40">
        <v>12.513735233861594</v>
      </c>
      <c r="AP53" s="38">
        <v>885248.85237669596</v>
      </c>
      <c r="AQ53" s="39">
        <v>5.3938792255512453</v>
      </c>
      <c r="AR53" s="36">
        <v>913222.86442041059</v>
      </c>
      <c r="AS53" s="39">
        <v>6.4410352824788095</v>
      </c>
      <c r="AT53" s="36">
        <v>1798471.7167971064</v>
      </c>
      <c r="AU53" s="40">
        <v>5.8792222266440879</v>
      </c>
      <c r="AV53" s="116">
        <f t="shared" si="43"/>
        <v>1172586.5845306846</v>
      </c>
      <c r="AW53" s="117">
        <f t="shared" si="44"/>
        <v>1505162.7384737069</v>
      </c>
      <c r="AX53" s="118">
        <f t="shared" si="45"/>
        <v>2677749.3230043915</v>
      </c>
      <c r="AY53" s="32"/>
      <c r="AZ53" s="38">
        <v>2335571.3574612252</v>
      </c>
      <c r="BA53" s="39">
        <v>13.545183757403974</v>
      </c>
      <c r="BB53" s="36">
        <v>1579422.8714077617</v>
      </c>
      <c r="BC53" s="39">
        <v>26.375664960937716</v>
      </c>
      <c r="BD53" s="36">
        <v>3914994.2288689869</v>
      </c>
      <c r="BE53" s="40">
        <v>16.85245675549476</v>
      </c>
      <c r="BF53" s="38">
        <v>10189707.303807616</v>
      </c>
      <c r="BG53" s="39">
        <v>9.8418097922113326</v>
      </c>
      <c r="BH53" s="36">
        <v>5067580.7975168163</v>
      </c>
      <c r="BI53" s="39">
        <v>10.314592948639497</v>
      </c>
      <c r="BJ53" s="36">
        <v>15257288.101324432</v>
      </c>
      <c r="BK53" s="40">
        <v>9.993959393027243</v>
      </c>
      <c r="BL53" s="116">
        <f t="shared" si="46"/>
        <v>12525278.661268841</v>
      </c>
      <c r="BM53" s="117">
        <f t="shared" si="47"/>
        <v>6647003.6689245775</v>
      </c>
      <c r="BN53" s="118">
        <f t="shared" si="48"/>
        <v>19172282.330193419</v>
      </c>
      <c r="BO53" s="32"/>
      <c r="BP53" s="38">
        <v>662180.66615521396</v>
      </c>
      <c r="BQ53" s="39">
        <v>4.5319143561935045</v>
      </c>
      <c r="BR53" s="36">
        <v>297368.22534500435</v>
      </c>
      <c r="BS53" s="39">
        <v>12.202725813328588</v>
      </c>
      <c r="BT53" s="36">
        <v>959548.89150021831</v>
      </c>
      <c r="BU53" s="40">
        <v>5.6283809125795869</v>
      </c>
      <c r="BV53" s="38">
        <v>1981577.6640620246</v>
      </c>
      <c r="BW53" s="39">
        <v>6.2494564906712018</v>
      </c>
      <c r="BX53" s="36">
        <v>1570962.2668307761</v>
      </c>
      <c r="BY53" s="39">
        <v>7.2445319617002513</v>
      </c>
      <c r="BZ53" s="36">
        <v>3552539.9308928009</v>
      </c>
      <c r="CA53" s="40">
        <v>6.6535936135448992</v>
      </c>
      <c r="CB53" s="116">
        <f t="shared" si="49"/>
        <v>2643758.3302172385</v>
      </c>
      <c r="CC53" s="117">
        <f t="shared" si="50"/>
        <v>1868330.4921757805</v>
      </c>
      <c r="CD53" s="118">
        <f t="shared" si="51"/>
        <v>4512088.8223930188</v>
      </c>
      <c r="CE53" s="32"/>
      <c r="CF53" s="38">
        <f t="shared" si="52"/>
        <v>5319091.7076537739</v>
      </c>
      <c r="CG53" s="39">
        <f t="shared" si="53"/>
        <v>8.8048550757396349</v>
      </c>
      <c r="CH53" s="36">
        <f t="shared" si="54"/>
        <v>4745802.6957107438</v>
      </c>
      <c r="CI53" s="39">
        <f t="shared" si="55"/>
        <v>23.860266191427346</v>
      </c>
      <c r="CJ53" s="36">
        <f t="shared" si="56"/>
        <v>10064894.403364517</v>
      </c>
      <c r="CK53" s="40">
        <f t="shared" si="57"/>
        <v>12.533978236207451</v>
      </c>
      <c r="CL53" s="38">
        <f t="shared" si="58"/>
        <v>21931590.37287439</v>
      </c>
      <c r="CM53" s="39">
        <f t="shared" si="59"/>
        <v>7.8936110276097979</v>
      </c>
      <c r="CN53" s="36">
        <f t="shared" si="60"/>
        <v>15288707.594361208</v>
      </c>
      <c r="CO53" s="39">
        <f t="shared" si="61"/>
        <v>9.7395001526258049</v>
      </c>
      <c r="CP53" s="36">
        <f t="shared" si="62"/>
        <v>37220297.967235595</v>
      </c>
      <c r="CQ53" s="40">
        <f t="shared" si="63"/>
        <v>8.5600097085077316</v>
      </c>
      <c r="CR53" s="152"/>
      <c r="CS53" s="161" t="s">
        <v>43</v>
      </c>
      <c r="CT53" s="38">
        <f t="shared" si="64"/>
        <v>10064894.403364517</v>
      </c>
      <c r="CU53" s="36">
        <f t="shared" si="65"/>
        <v>37220297.967235595</v>
      </c>
      <c r="CV53" s="37">
        <f t="shared" si="66"/>
        <v>47285192.370600112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8">
        <v>1283745.1800000002</v>
      </c>
      <c r="E54" s="39">
        <v>11.491892889871281</v>
      </c>
      <c r="F54" s="36">
        <v>812676.3600000001</v>
      </c>
      <c r="G54" s="39">
        <v>28.163167452176328</v>
      </c>
      <c r="H54" s="36">
        <v>2096421.5400000003</v>
      </c>
      <c r="I54" s="40">
        <v>14.914274690038193</v>
      </c>
      <c r="J54" s="38">
        <v>1890026.35</v>
      </c>
      <c r="K54" s="39">
        <v>5.327653916301859</v>
      </c>
      <c r="L54" s="36">
        <v>3452476.9400000004</v>
      </c>
      <c r="M54" s="39">
        <v>12.00974331502437</v>
      </c>
      <c r="N54" s="36">
        <v>5342503.290000001</v>
      </c>
      <c r="O54" s="40">
        <v>8.3186666932269322</v>
      </c>
      <c r="P54" s="116">
        <f t="shared" si="37"/>
        <v>3173771.5300000003</v>
      </c>
      <c r="Q54" s="117">
        <f t="shared" si="38"/>
        <v>4265153.3000000007</v>
      </c>
      <c r="R54" s="118">
        <f t="shared" si="39"/>
        <v>7438924.830000001</v>
      </c>
      <c r="S54" s="32"/>
      <c r="T54" s="38">
        <v>1865726.7401766777</v>
      </c>
      <c r="U54" s="39">
        <v>14.187496598431069</v>
      </c>
      <c r="V54" s="36">
        <v>1818899.7655016542</v>
      </c>
      <c r="W54" s="39">
        <v>31.425358768169563</v>
      </c>
      <c r="X54" s="36">
        <v>3684626.5056783319</v>
      </c>
      <c r="Y54" s="40">
        <v>19.455746261205121</v>
      </c>
      <c r="Z54" s="38">
        <v>4297451.5360624911</v>
      </c>
      <c r="AA54" s="39">
        <v>4.7376242005341158</v>
      </c>
      <c r="AB54" s="36">
        <v>5224746.5641242918</v>
      </c>
      <c r="AC54" s="39">
        <v>12.084306440783545</v>
      </c>
      <c r="AD54" s="36">
        <v>9522198.1001867838</v>
      </c>
      <c r="AE54" s="40">
        <v>7.1090464879463662</v>
      </c>
      <c r="AF54" s="116">
        <f t="shared" si="40"/>
        <v>6163178.2762391688</v>
      </c>
      <c r="AG54" s="117">
        <f t="shared" si="41"/>
        <v>7043646.3296259455</v>
      </c>
      <c r="AH54" s="118">
        <f t="shared" si="42"/>
        <v>13206824.605865113</v>
      </c>
      <c r="AI54" s="32"/>
      <c r="AJ54" s="38">
        <v>356137.98316867702</v>
      </c>
      <c r="AK54" s="39">
        <v>8.409000358157277</v>
      </c>
      <c r="AL54" s="36">
        <v>494581.70101442403</v>
      </c>
      <c r="AM54" s="39">
        <v>17.718686669810626</v>
      </c>
      <c r="AN54" s="36">
        <v>850719.68418310105</v>
      </c>
      <c r="AO54" s="40">
        <v>12.1073035534491</v>
      </c>
      <c r="AP54" s="38">
        <v>686327.88637863414</v>
      </c>
      <c r="AQ54" s="39">
        <v>4.1818407539476006</v>
      </c>
      <c r="AR54" s="36">
        <v>881135.13939046301</v>
      </c>
      <c r="AS54" s="39">
        <v>6.2147179429720483</v>
      </c>
      <c r="AT54" s="36">
        <v>1567463.0257690973</v>
      </c>
      <c r="AU54" s="40">
        <v>5.124052479933499</v>
      </c>
      <c r="AV54" s="116">
        <f t="shared" si="43"/>
        <v>1042465.8695473112</v>
      </c>
      <c r="AW54" s="117">
        <f t="shared" si="44"/>
        <v>1375716.840404887</v>
      </c>
      <c r="AX54" s="118">
        <f t="shared" si="45"/>
        <v>2418182.709952198</v>
      </c>
      <c r="AY54" s="32"/>
      <c r="AZ54" s="38">
        <v>2832762.9733229317</v>
      </c>
      <c r="BA54" s="39">
        <v>16.428654552664927</v>
      </c>
      <c r="BB54" s="36">
        <v>1477635.9839622157</v>
      </c>
      <c r="BC54" s="39">
        <v>24.675868858651636</v>
      </c>
      <c r="BD54" s="36">
        <v>4310398.9572851472</v>
      </c>
      <c r="BE54" s="40">
        <v>18.554513181891213</v>
      </c>
      <c r="BF54" s="38">
        <v>5184048.8271333082</v>
      </c>
      <c r="BG54" s="39">
        <v>5.0070547650684061</v>
      </c>
      <c r="BH54" s="36">
        <v>5394842.2063730313</v>
      </c>
      <c r="BI54" s="39">
        <v>10.980703338394745</v>
      </c>
      <c r="BJ54" s="36">
        <v>10578891.033506339</v>
      </c>
      <c r="BK54" s="40">
        <v>6.929475717440555</v>
      </c>
      <c r="BL54" s="116">
        <f t="shared" si="46"/>
        <v>8016811.8004562398</v>
      </c>
      <c r="BM54" s="117">
        <f t="shared" si="47"/>
        <v>6872478.1903352467</v>
      </c>
      <c r="BN54" s="118">
        <f t="shared" si="48"/>
        <v>14889289.990791487</v>
      </c>
      <c r="BO54" s="32"/>
      <c r="BP54" s="38">
        <v>1427017.3883202579</v>
      </c>
      <c r="BQ54" s="39">
        <v>9.766398989291023</v>
      </c>
      <c r="BR54" s="36">
        <v>733537.9345107968</v>
      </c>
      <c r="BS54" s="39">
        <v>30.101273524182233</v>
      </c>
      <c r="BT54" s="36">
        <v>2160555.3228310547</v>
      </c>
      <c r="BU54" s="40">
        <v>12.673067987793896</v>
      </c>
      <c r="BV54" s="38">
        <v>1967513.6512251836</v>
      </c>
      <c r="BW54" s="39">
        <v>6.2051017132117563</v>
      </c>
      <c r="BX54" s="36">
        <v>2579328.5466227508</v>
      </c>
      <c r="BY54" s="39">
        <v>11.89463839474079</v>
      </c>
      <c r="BZ54" s="36">
        <v>4546842.1978479344</v>
      </c>
      <c r="CA54" s="40">
        <v>8.5158339660926838</v>
      </c>
      <c r="CB54" s="116">
        <f t="shared" si="49"/>
        <v>3394531.0395454415</v>
      </c>
      <c r="CC54" s="117">
        <f t="shared" si="50"/>
        <v>3312866.4811335476</v>
      </c>
      <c r="CD54" s="118">
        <f t="shared" si="51"/>
        <v>6707397.5206789896</v>
      </c>
      <c r="CE54" s="32"/>
      <c r="CF54" s="38">
        <f t="shared" si="52"/>
        <v>7765390.2649885444</v>
      </c>
      <c r="CG54" s="39">
        <f t="shared" si="53"/>
        <v>12.854287846062086</v>
      </c>
      <c r="CH54" s="36">
        <f t="shared" si="54"/>
        <v>5337331.7449890915</v>
      </c>
      <c r="CI54" s="39">
        <f t="shared" si="55"/>
        <v>26.834271113397573</v>
      </c>
      <c r="CJ54" s="36">
        <f t="shared" si="56"/>
        <v>13102722.009977635</v>
      </c>
      <c r="CK54" s="40">
        <f t="shared" si="57"/>
        <v>16.317034826837041</v>
      </c>
      <c r="CL54" s="38">
        <f t="shared" si="58"/>
        <v>14025368.250799617</v>
      </c>
      <c r="CM54" s="39">
        <f t="shared" si="59"/>
        <v>5.0480060774676172</v>
      </c>
      <c r="CN54" s="36">
        <f t="shared" si="60"/>
        <v>17532529.396510534</v>
      </c>
      <c r="CO54" s="39">
        <f t="shared" si="61"/>
        <v>11.168901732165372</v>
      </c>
      <c r="CP54" s="36">
        <f t="shared" si="62"/>
        <v>31557897.647310153</v>
      </c>
      <c r="CQ54" s="40">
        <f t="shared" si="63"/>
        <v>7.2577578631655317</v>
      </c>
      <c r="CR54" s="152"/>
      <c r="CS54" s="161" t="s">
        <v>44</v>
      </c>
      <c r="CT54" s="38">
        <f t="shared" si="64"/>
        <v>13102722.009977635</v>
      </c>
      <c r="CU54" s="36">
        <f t="shared" si="65"/>
        <v>31557897.647310153</v>
      </c>
      <c r="CV54" s="37">
        <f t="shared" si="66"/>
        <v>44660619.657287791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8">
        <v>5659419.6500000004</v>
      </c>
      <c r="E55" s="39">
        <v>50.66226962319174</v>
      </c>
      <c r="F55" s="36">
        <v>3014140.8600000003</v>
      </c>
      <c r="G55" s="39">
        <v>104.45456265594679</v>
      </c>
      <c r="H55" s="36">
        <v>8673560.5100000016</v>
      </c>
      <c r="I55" s="40">
        <v>61.705082455319442</v>
      </c>
      <c r="J55" s="38">
        <v>12480487.76</v>
      </c>
      <c r="K55" s="39">
        <v>35.180313487122234</v>
      </c>
      <c r="L55" s="36">
        <v>12218222.260000002</v>
      </c>
      <c r="M55" s="39">
        <v>42.502155889422667</v>
      </c>
      <c r="N55" s="36">
        <v>24698710.020000003</v>
      </c>
      <c r="O55" s="40">
        <v>38.457690198080215</v>
      </c>
      <c r="P55" s="116">
        <f t="shared" si="37"/>
        <v>18139907.41</v>
      </c>
      <c r="Q55" s="117">
        <f t="shared" si="38"/>
        <v>15232363.120000001</v>
      </c>
      <c r="R55" s="118">
        <f t="shared" si="39"/>
        <v>33372270.530000001</v>
      </c>
      <c r="S55" s="32"/>
      <c r="T55" s="38">
        <v>10172935.660121903</v>
      </c>
      <c r="U55" s="39">
        <v>77.357786092710569</v>
      </c>
      <c r="V55" s="36">
        <v>7552214.0753531773</v>
      </c>
      <c r="W55" s="39">
        <v>130.48054725903899</v>
      </c>
      <c r="X55" s="36">
        <v>17725149.735475078</v>
      </c>
      <c r="Y55" s="40">
        <v>93.593208202735582</v>
      </c>
      <c r="Z55" s="38">
        <v>28425190.499414541</v>
      </c>
      <c r="AA55" s="39">
        <v>31.336681585525739</v>
      </c>
      <c r="AB55" s="36">
        <v>20787472.507652305</v>
      </c>
      <c r="AC55" s="39">
        <v>48.079305824460988</v>
      </c>
      <c r="AD55" s="36">
        <v>49212663.007066846</v>
      </c>
      <c r="AE55" s="40">
        <v>36.741003015471186</v>
      </c>
      <c r="AF55" s="116">
        <f t="shared" si="40"/>
        <v>38598126.159536444</v>
      </c>
      <c r="AG55" s="117">
        <f t="shared" si="41"/>
        <v>28339686.58300548</v>
      </c>
      <c r="AH55" s="118">
        <f t="shared" si="42"/>
        <v>66937812.742541924</v>
      </c>
      <c r="AI55" s="32"/>
      <c r="AJ55" s="38">
        <v>2059843.9523416157</v>
      </c>
      <c r="AK55" s="39">
        <v>48.63628523662674</v>
      </c>
      <c r="AL55" s="36">
        <v>2396777.9431991489</v>
      </c>
      <c r="AM55" s="39">
        <v>85.866010217430912</v>
      </c>
      <c r="AN55" s="36">
        <v>4456621.8955407646</v>
      </c>
      <c r="AO55" s="40">
        <v>63.425914687835544</v>
      </c>
      <c r="AP55" s="38">
        <v>4825358.1435547378</v>
      </c>
      <c r="AQ55" s="39">
        <v>29.401223143624144</v>
      </c>
      <c r="AR55" s="36">
        <v>3777708.293780738</v>
      </c>
      <c r="AS55" s="39">
        <v>26.644484446408839</v>
      </c>
      <c r="AT55" s="36">
        <v>8603066.4373354763</v>
      </c>
      <c r="AU55" s="40">
        <v>28.123511169669719</v>
      </c>
      <c r="AV55" s="116">
        <f t="shared" si="43"/>
        <v>6885202.0958963539</v>
      </c>
      <c r="AW55" s="117">
        <f t="shared" si="44"/>
        <v>6174486.2369798869</v>
      </c>
      <c r="AX55" s="118">
        <f t="shared" si="45"/>
        <v>13059688.332876241</v>
      </c>
      <c r="AY55" s="32"/>
      <c r="AZ55" s="38">
        <v>11607463.680773597</v>
      </c>
      <c r="BA55" s="39">
        <v>67.317672830332825</v>
      </c>
      <c r="BB55" s="36">
        <v>5493954.5085761305</v>
      </c>
      <c r="BC55" s="39">
        <v>91.74661583802434</v>
      </c>
      <c r="BD55" s="36">
        <v>17101418.189349726</v>
      </c>
      <c r="BE55" s="40">
        <v>73.614645040462008</v>
      </c>
      <c r="BF55" s="38">
        <v>33950283.552822247</v>
      </c>
      <c r="BG55" s="39">
        <v>32.79115122312308</v>
      </c>
      <c r="BH55" s="36">
        <v>18643204.516218767</v>
      </c>
      <c r="BI55" s="39">
        <v>37.946521925661706</v>
      </c>
      <c r="BJ55" s="36">
        <v>52593488.069041014</v>
      </c>
      <c r="BK55" s="40">
        <v>34.450236543283971</v>
      </c>
      <c r="BL55" s="116">
        <f t="shared" si="46"/>
        <v>45557747.233595848</v>
      </c>
      <c r="BM55" s="117">
        <f t="shared" si="47"/>
        <v>24137159.024794899</v>
      </c>
      <c r="BN55" s="118">
        <f t="shared" si="48"/>
        <v>69694906.258390754</v>
      </c>
      <c r="BO55" s="32"/>
      <c r="BP55" s="38">
        <v>5703232.6821471248</v>
      </c>
      <c r="BQ55" s="39">
        <v>39.032492777244805</v>
      </c>
      <c r="BR55" s="36">
        <v>2507073.6922286991</v>
      </c>
      <c r="BS55" s="39">
        <v>102.87962953870488</v>
      </c>
      <c r="BT55" s="36">
        <v>8210306.3743758239</v>
      </c>
      <c r="BU55" s="40">
        <v>48.158808887495738</v>
      </c>
      <c r="BV55" s="38">
        <v>10218819.423189111</v>
      </c>
      <c r="BW55" s="39">
        <v>32.22789019549991</v>
      </c>
      <c r="BX55" s="36">
        <v>7825518.1654544659</v>
      </c>
      <c r="BY55" s="39">
        <v>36.087573625094379</v>
      </c>
      <c r="BZ55" s="36">
        <v>18044337.588643577</v>
      </c>
      <c r="CA55" s="40">
        <v>33.795451050785083</v>
      </c>
      <c r="CB55" s="116">
        <f t="shared" si="49"/>
        <v>15922052.105336236</v>
      </c>
      <c r="CC55" s="117">
        <f t="shared" si="50"/>
        <v>10332591.857683165</v>
      </c>
      <c r="CD55" s="118">
        <f t="shared" si="51"/>
        <v>26254643.963019401</v>
      </c>
      <c r="CE55" s="32"/>
      <c r="CF55" s="38">
        <f t="shared" si="52"/>
        <v>35202895.625384241</v>
      </c>
      <c r="CG55" s="39">
        <f t="shared" si="53"/>
        <v>58.272429065641603</v>
      </c>
      <c r="CH55" s="36">
        <f t="shared" si="54"/>
        <v>20964161.079357155</v>
      </c>
      <c r="CI55" s="39">
        <f t="shared" si="55"/>
        <v>105.40060257572713</v>
      </c>
      <c r="CJ55" s="36">
        <f t="shared" si="56"/>
        <v>56167056.704741396</v>
      </c>
      <c r="CK55" s="40">
        <f t="shared" si="57"/>
        <v>69.945757810804736</v>
      </c>
      <c r="CL55" s="38">
        <f t="shared" si="58"/>
        <v>89900139.378980637</v>
      </c>
      <c r="CM55" s="39">
        <f t="shared" si="59"/>
        <v>32.356829555930339</v>
      </c>
      <c r="CN55" s="36">
        <f t="shared" si="60"/>
        <v>63252125.743106276</v>
      </c>
      <c r="CO55" s="39">
        <f t="shared" si="61"/>
        <v>40.294059162731322</v>
      </c>
      <c r="CP55" s="36">
        <f t="shared" si="62"/>
        <v>153152265.12208691</v>
      </c>
      <c r="CQ55" s="40">
        <f t="shared" si="63"/>
        <v>35.222310081425249</v>
      </c>
      <c r="CR55" s="152"/>
      <c r="CS55" s="161" t="s">
        <v>45</v>
      </c>
      <c r="CT55" s="38">
        <f t="shared" si="64"/>
        <v>56167056.704741396</v>
      </c>
      <c r="CU55" s="36">
        <f t="shared" si="65"/>
        <v>153152265.12208691</v>
      </c>
      <c r="CV55" s="37">
        <f t="shared" si="66"/>
        <v>209319321.8268283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8">
        <v>16372330.504650274</v>
      </c>
      <c r="E56" s="39">
        <v>146.56262897673599</v>
      </c>
      <c r="F56" s="36">
        <v>402196.89462976076</v>
      </c>
      <c r="G56" s="39">
        <v>13.938068153235402</v>
      </c>
      <c r="H56" s="36">
        <v>16774527.399280036</v>
      </c>
      <c r="I56" s="40">
        <v>119.33664325373913</v>
      </c>
      <c r="J56" s="38">
        <v>1430369.47</v>
      </c>
      <c r="K56" s="39">
        <v>4.03196151662336</v>
      </c>
      <c r="L56" s="36">
        <v>920.22999999999979</v>
      </c>
      <c r="M56" s="39">
        <v>3.2011006251021828E-3</v>
      </c>
      <c r="N56" s="36">
        <v>1431289.7</v>
      </c>
      <c r="O56" s="40">
        <v>2.2286222973479473</v>
      </c>
      <c r="P56" s="116">
        <f t="shared" si="37"/>
        <v>17802699.974650275</v>
      </c>
      <c r="Q56" s="117">
        <f t="shared" si="38"/>
        <v>403117.12462976074</v>
      </c>
      <c r="R56" s="118">
        <f t="shared" si="39"/>
        <v>18205817.099280037</v>
      </c>
      <c r="S56" s="32"/>
      <c r="T56" s="38">
        <v>39446684.87765722</v>
      </c>
      <c r="U56" s="39">
        <v>299.96338449227954</v>
      </c>
      <c r="V56" s="36">
        <v>1059889.6699360947</v>
      </c>
      <c r="W56" s="39">
        <v>18.311846405253881</v>
      </c>
      <c r="X56" s="36">
        <v>40506574.547593318</v>
      </c>
      <c r="Y56" s="40">
        <v>213.8848089742763</v>
      </c>
      <c r="Z56" s="38">
        <v>3208756.508626638</v>
      </c>
      <c r="AA56" s="39">
        <v>3.5374180165437146</v>
      </c>
      <c r="AB56" s="36">
        <v>4784.5453036898034</v>
      </c>
      <c r="AC56" s="39">
        <v>1.1066165778567305E-2</v>
      </c>
      <c r="AD56" s="36">
        <v>3213541.0539303278</v>
      </c>
      <c r="AE56" s="40">
        <v>2.3991532735353127</v>
      </c>
      <c r="AF56" s="116">
        <f t="shared" si="40"/>
        <v>42655441.38628386</v>
      </c>
      <c r="AG56" s="117">
        <f t="shared" si="41"/>
        <v>1064674.2152397844</v>
      </c>
      <c r="AH56" s="118">
        <f t="shared" si="42"/>
        <v>43720115.601523645</v>
      </c>
      <c r="AI56" s="32"/>
      <c r="AJ56" s="38">
        <v>611602.33263176691</v>
      </c>
      <c r="AK56" s="39">
        <v>14.440931541173189</v>
      </c>
      <c r="AL56" s="36">
        <v>24765.088074977633</v>
      </c>
      <c r="AM56" s="39">
        <v>0.88722416347141597</v>
      </c>
      <c r="AN56" s="36">
        <v>636367.42070674454</v>
      </c>
      <c r="AO56" s="40">
        <v>9.0566771608445826</v>
      </c>
      <c r="AP56" s="38">
        <v>352441.49963117961</v>
      </c>
      <c r="AQ56" s="39">
        <v>2.1474491358886407</v>
      </c>
      <c r="AR56" s="36">
        <v>1395.513441005254</v>
      </c>
      <c r="AS56" s="39">
        <v>9.8426700216194853E-3</v>
      </c>
      <c r="AT56" s="36">
        <v>0</v>
      </c>
      <c r="AU56" s="40">
        <v>0</v>
      </c>
      <c r="AV56" s="116">
        <f t="shared" si="43"/>
        <v>964043.83226294653</v>
      </c>
      <c r="AW56" s="117">
        <f t="shared" si="44"/>
        <v>26160.601515982886</v>
      </c>
      <c r="AX56" s="118">
        <f t="shared" si="45"/>
        <v>990204.43377892941</v>
      </c>
      <c r="AY56" s="32"/>
      <c r="AZ56" s="38">
        <v>23189917.144907851</v>
      </c>
      <c r="BA56" s="39">
        <v>134.49029850588266</v>
      </c>
      <c r="BB56" s="36">
        <v>402049.28461693256</v>
      </c>
      <c r="BC56" s="39">
        <v>6.7140456307240424</v>
      </c>
      <c r="BD56" s="36">
        <v>23591966.429524783</v>
      </c>
      <c r="BE56" s="40">
        <v>101.55381356603154</v>
      </c>
      <c r="BF56" s="38">
        <v>2729959.3944302346</v>
      </c>
      <c r="BG56" s="39">
        <v>2.6367529801766785</v>
      </c>
      <c r="BH56" s="36">
        <v>10319.323532956661</v>
      </c>
      <c r="BI56" s="39">
        <v>2.1004030522793295E-2</v>
      </c>
      <c r="BJ56" s="36">
        <v>2740278.7179631912</v>
      </c>
      <c r="BK56" s="40">
        <v>1.7949608115824716</v>
      </c>
      <c r="BL56" s="116">
        <f t="shared" si="46"/>
        <v>25919876.539338086</v>
      </c>
      <c r="BM56" s="117">
        <f t="shared" si="47"/>
        <v>412368.60814988922</v>
      </c>
      <c r="BN56" s="118">
        <f t="shared" si="48"/>
        <v>26332245.147487976</v>
      </c>
      <c r="BO56" s="32"/>
      <c r="BP56" s="38">
        <v>7741332.2100631399</v>
      </c>
      <c r="BQ56" s="39">
        <v>52.981091674798208</v>
      </c>
      <c r="BR56" s="36">
        <v>45618.034080189973</v>
      </c>
      <c r="BS56" s="39">
        <v>1.8719698830559306</v>
      </c>
      <c r="BT56" s="36">
        <v>7786950.2441433296</v>
      </c>
      <c r="BU56" s="40">
        <v>45.675548697492609</v>
      </c>
      <c r="BV56" s="38">
        <v>1582691.0804092609</v>
      </c>
      <c r="BW56" s="39">
        <v>4.9914566683778885</v>
      </c>
      <c r="BX56" s="36">
        <v>1032.5730572930011</v>
      </c>
      <c r="BY56" s="39">
        <v>4.7617365956476474E-3</v>
      </c>
      <c r="BZ56" s="36">
        <v>1583723.6534665539</v>
      </c>
      <c r="CA56" s="40">
        <v>2.9661745656091343</v>
      </c>
      <c r="CB56" s="116">
        <f t="shared" si="49"/>
        <v>9324023.2904724013</v>
      </c>
      <c r="CC56" s="117">
        <f t="shared" si="50"/>
        <v>46650.607137482977</v>
      </c>
      <c r="CD56" s="118">
        <f t="shared" si="51"/>
        <v>9370673.8976098839</v>
      </c>
      <c r="CE56" s="32"/>
      <c r="CF56" s="38">
        <f t="shared" si="52"/>
        <v>87361867.069910258</v>
      </c>
      <c r="CG56" s="39">
        <f t="shared" si="53"/>
        <v>144.61276867811043</v>
      </c>
      <c r="CH56" s="36">
        <f t="shared" si="54"/>
        <v>1934518.9713379557</v>
      </c>
      <c r="CI56" s="39">
        <f t="shared" si="55"/>
        <v>9.7260970520766818</v>
      </c>
      <c r="CJ56" s="36">
        <f t="shared" si="56"/>
        <v>89296386.041248217</v>
      </c>
      <c r="CK56" s="40">
        <f t="shared" si="57"/>
        <v>111.2022555188301</v>
      </c>
      <c r="CL56" s="38">
        <f t="shared" si="58"/>
        <v>9304217.9530973118</v>
      </c>
      <c r="CM56" s="39">
        <f t="shared" si="59"/>
        <v>3.3487711647528973</v>
      </c>
      <c r="CN56" s="36">
        <f t="shared" si="60"/>
        <v>18452.185334944719</v>
      </c>
      <c r="CO56" s="39">
        <f t="shared" si="61"/>
        <v>1.1754758260420677E-2</v>
      </c>
      <c r="CP56" s="36">
        <f t="shared" si="62"/>
        <v>9322670.1384322569</v>
      </c>
      <c r="CQ56" s="40">
        <f t="shared" si="63"/>
        <v>2.1440491143956915</v>
      </c>
      <c r="CR56" s="152"/>
      <c r="CS56" s="161" t="s">
        <v>179</v>
      </c>
      <c r="CT56" s="38">
        <f t="shared" si="64"/>
        <v>89296386.041248217</v>
      </c>
      <c r="CU56" s="36">
        <f t="shared" si="65"/>
        <v>9322670.1384322569</v>
      </c>
      <c r="CV56" s="37">
        <f t="shared" si="66"/>
        <v>98619056.179680467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8">
        <v>6996209.9199999999</v>
      </c>
      <c r="E57" s="39">
        <v>62.629014144142623</v>
      </c>
      <c r="F57" s="36">
        <v>1785962.44</v>
      </c>
      <c r="G57" s="39">
        <v>61.892238702522867</v>
      </c>
      <c r="H57" s="36">
        <v>8782172.3599999994</v>
      </c>
      <c r="I57" s="40">
        <v>62.477764349006335</v>
      </c>
      <c r="J57" s="38">
        <v>8809662.129999999</v>
      </c>
      <c r="K57" s="39">
        <v>24.832897672665077</v>
      </c>
      <c r="L57" s="36">
        <v>6728836.1300000008</v>
      </c>
      <c r="M57" s="39">
        <v>23.406845616805754</v>
      </c>
      <c r="N57" s="36">
        <v>15538498.26</v>
      </c>
      <c r="O57" s="40">
        <v>24.194573390375322</v>
      </c>
      <c r="P57" s="116">
        <f t="shared" si="37"/>
        <v>15805872.049999999</v>
      </c>
      <c r="Q57" s="117">
        <f t="shared" si="38"/>
        <v>8514798.5700000003</v>
      </c>
      <c r="R57" s="118">
        <f t="shared" si="39"/>
        <v>24320670.619999997</v>
      </c>
      <c r="S57" s="32"/>
      <c r="T57" s="38">
        <v>17314464.453093655</v>
      </c>
      <c r="U57" s="39">
        <v>131.66392496934455</v>
      </c>
      <c r="V57" s="36">
        <v>2509846.2507779356</v>
      </c>
      <c r="W57" s="39">
        <v>43.362927622286378</v>
      </c>
      <c r="X57" s="36">
        <v>19824310.703871593</v>
      </c>
      <c r="Y57" s="40">
        <v>104.67730128506267</v>
      </c>
      <c r="Z57" s="38">
        <v>27939451.22992903</v>
      </c>
      <c r="AA57" s="39">
        <v>30.801189771609245</v>
      </c>
      <c r="AB57" s="36">
        <v>5124682.0579632651</v>
      </c>
      <c r="AC57" s="39">
        <v>11.852867433847102</v>
      </c>
      <c r="AD57" s="36">
        <v>33064133.287892297</v>
      </c>
      <c r="AE57" s="40">
        <v>24.684895037278263</v>
      </c>
      <c r="AF57" s="116">
        <f t="shared" si="40"/>
        <v>45253915.683022685</v>
      </c>
      <c r="AG57" s="117">
        <f t="shared" si="41"/>
        <v>7634528.3087412007</v>
      </c>
      <c r="AH57" s="118">
        <f t="shared" si="42"/>
        <v>52888443.99176389</v>
      </c>
      <c r="AI57" s="32"/>
      <c r="AJ57" s="38">
        <v>3115164.6098847101</v>
      </c>
      <c r="AK57" s="39">
        <v>73.55413226966165</v>
      </c>
      <c r="AL57" s="36">
        <v>2363963.7351271636</v>
      </c>
      <c r="AM57" s="39">
        <v>84.69042149275117</v>
      </c>
      <c r="AN57" s="36">
        <v>5479128.3450118732</v>
      </c>
      <c r="AO57" s="40">
        <v>77.978059418086858</v>
      </c>
      <c r="AP57" s="38">
        <v>3546724.087272984</v>
      </c>
      <c r="AQ57" s="39">
        <v>21.61042211096072</v>
      </c>
      <c r="AR57" s="36">
        <v>3767894.8269776111</v>
      </c>
      <c r="AS57" s="39">
        <v>26.575269265334182</v>
      </c>
      <c r="AT57" s="36">
        <v>7314618.9142505955</v>
      </c>
      <c r="AU57" s="40">
        <v>23.91156318915014</v>
      </c>
      <c r="AV57" s="116">
        <f t="shared" si="43"/>
        <v>6661888.697157694</v>
      </c>
      <c r="AW57" s="117">
        <f t="shared" si="44"/>
        <v>6131858.5621047746</v>
      </c>
      <c r="AX57" s="118">
        <f t="shared" si="45"/>
        <v>12793747.259262469</v>
      </c>
      <c r="AY57" s="32"/>
      <c r="AZ57" s="38">
        <v>22082748.375733744</v>
      </c>
      <c r="BA57" s="39">
        <v>128.06925537182761</v>
      </c>
      <c r="BB57" s="36">
        <v>3849699.4203726524</v>
      </c>
      <c r="BC57" s="39">
        <v>64.288281466737672</v>
      </c>
      <c r="BD57" s="36">
        <v>25932447.796106398</v>
      </c>
      <c r="BE57" s="40">
        <v>111.62863327496191</v>
      </c>
      <c r="BF57" s="38">
        <v>27169002.160269681</v>
      </c>
      <c r="BG57" s="39">
        <v>26.241396689150807</v>
      </c>
      <c r="BH57" s="36">
        <v>9785468.7559653651</v>
      </c>
      <c r="BI57" s="39">
        <v>19.917418401867625</v>
      </c>
      <c r="BJ57" s="36">
        <v>36954470.916235045</v>
      </c>
      <c r="BK57" s="40">
        <v>24.206233720893021</v>
      </c>
      <c r="BL57" s="116">
        <f t="shared" si="46"/>
        <v>49251750.536003426</v>
      </c>
      <c r="BM57" s="117">
        <f t="shared" si="47"/>
        <v>13635168.176338017</v>
      </c>
      <c r="BN57" s="118">
        <f t="shared" si="48"/>
        <v>62886918.712341443</v>
      </c>
      <c r="BO57" s="32"/>
      <c r="BP57" s="38">
        <v>6251995.905573451</v>
      </c>
      <c r="BQ57" s="39">
        <v>42.788186740399347</v>
      </c>
      <c r="BR57" s="36">
        <v>2451811.2607038738</v>
      </c>
      <c r="BS57" s="39">
        <v>100.61189464909819</v>
      </c>
      <c r="BT57" s="36">
        <v>8703807.1662773248</v>
      </c>
      <c r="BU57" s="40">
        <v>51.053513328390494</v>
      </c>
      <c r="BV57" s="38">
        <v>9362039.71852207</v>
      </c>
      <c r="BW57" s="39">
        <v>29.525797018172291</v>
      </c>
      <c r="BX57" s="36">
        <v>4870617.6162136542</v>
      </c>
      <c r="BY57" s="39">
        <v>22.460975504563816</v>
      </c>
      <c r="BZ57" s="36">
        <v>14232657.334735725</v>
      </c>
      <c r="CA57" s="40">
        <v>26.656510493429312</v>
      </c>
      <c r="CB57" s="116">
        <f t="shared" si="49"/>
        <v>15614035.624095522</v>
      </c>
      <c r="CC57" s="117">
        <f t="shared" si="50"/>
        <v>7322428.876917528</v>
      </c>
      <c r="CD57" s="118">
        <f t="shared" si="51"/>
        <v>22936464.501013048</v>
      </c>
      <c r="CE57" s="32"/>
      <c r="CF57" s="38">
        <f t="shared" si="52"/>
        <v>55760583.264285557</v>
      </c>
      <c r="CG57" s="39">
        <f t="shared" si="53"/>
        <v>92.302197736934502</v>
      </c>
      <c r="CH57" s="36">
        <f t="shared" si="54"/>
        <v>12961283.106981624</v>
      </c>
      <c r="CI57" s="39">
        <f t="shared" si="55"/>
        <v>65.164880409912726</v>
      </c>
      <c r="CJ57" s="36">
        <f t="shared" si="56"/>
        <v>68721866.371267185</v>
      </c>
      <c r="CK57" s="40">
        <f t="shared" si="57"/>
        <v>85.580468401246478</v>
      </c>
      <c r="CL57" s="38">
        <f t="shared" si="58"/>
        <v>76826879.325993761</v>
      </c>
      <c r="CM57" s="39">
        <f t="shared" si="59"/>
        <v>27.651505958025531</v>
      </c>
      <c r="CN57" s="36">
        <f t="shared" si="60"/>
        <v>30277499.387119893</v>
      </c>
      <c r="CO57" s="39">
        <f t="shared" si="61"/>
        <v>19.287942298716121</v>
      </c>
      <c r="CP57" s="36">
        <f t="shared" si="62"/>
        <v>107104378.71311365</v>
      </c>
      <c r="CQ57" s="40">
        <f t="shared" si="63"/>
        <v>24.632111285487241</v>
      </c>
      <c r="CR57" s="152"/>
      <c r="CS57" s="161" t="s">
        <v>46</v>
      </c>
      <c r="CT57" s="38">
        <f t="shared" si="64"/>
        <v>68721866.371267185</v>
      </c>
      <c r="CU57" s="36">
        <f t="shared" si="65"/>
        <v>107104378.71311365</v>
      </c>
      <c r="CV57" s="37">
        <f t="shared" si="66"/>
        <v>175826245.08438084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8">
        <v>356551.35</v>
      </c>
      <c r="E58" s="39">
        <v>3.1917938137372448</v>
      </c>
      <c r="F58" s="36">
        <v>195673.81</v>
      </c>
      <c r="G58" s="39">
        <v>6.7810441502633765</v>
      </c>
      <c r="H58" s="36">
        <v>552225.15999999992</v>
      </c>
      <c r="I58" s="40">
        <v>3.9286172030985185</v>
      </c>
      <c r="J58" s="38">
        <v>272148.32</v>
      </c>
      <c r="K58" s="39">
        <v>0.76713854431869244</v>
      </c>
      <c r="L58" s="36">
        <v>554546.26</v>
      </c>
      <c r="M58" s="39">
        <v>1.9290377183248515</v>
      </c>
      <c r="N58" s="36">
        <v>826694.58000000007</v>
      </c>
      <c r="O58" s="40">
        <v>1.2872236655407332</v>
      </c>
      <c r="P58" s="116">
        <f t="shared" si="37"/>
        <v>628699.66999999993</v>
      </c>
      <c r="Q58" s="117">
        <f t="shared" si="38"/>
        <v>750220.07000000007</v>
      </c>
      <c r="R58" s="118">
        <f t="shared" si="39"/>
        <v>1378919.74</v>
      </c>
      <c r="S58" s="32"/>
      <c r="T58" s="38">
        <v>538660.91856036661</v>
      </c>
      <c r="U58" s="39">
        <v>4.0961250033106467</v>
      </c>
      <c r="V58" s="36">
        <v>398908.38403217576</v>
      </c>
      <c r="W58" s="39">
        <v>6.8919900489318549</v>
      </c>
      <c r="X58" s="36">
        <v>937569.30259254237</v>
      </c>
      <c r="Y58" s="40">
        <v>4.9505995859890826</v>
      </c>
      <c r="Z58" s="38">
        <v>626583.50486379256</v>
      </c>
      <c r="AA58" s="39">
        <v>0.69076222300300139</v>
      </c>
      <c r="AB58" s="36">
        <v>631081.9548846914</v>
      </c>
      <c r="AC58" s="39">
        <v>1.459628259184961</v>
      </c>
      <c r="AD58" s="36">
        <v>1257665.459748484</v>
      </c>
      <c r="AE58" s="40">
        <v>0.93894310174675233</v>
      </c>
      <c r="AF58" s="116">
        <f t="shared" si="40"/>
        <v>1165244.4234241592</v>
      </c>
      <c r="AG58" s="117">
        <f t="shared" si="41"/>
        <v>1029990.3389168672</v>
      </c>
      <c r="AH58" s="118">
        <f t="shared" si="42"/>
        <v>2195234.7623410262</v>
      </c>
      <c r="AI58" s="32"/>
      <c r="AJ58" s="38">
        <v>160935.88401357093</v>
      </c>
      <c r="AK58" s="39">
        <v>3.7999594827533749</v>
      </c>
      <c r="AL58" s="36">
        <v>156014.1699505531</v>
      </c>
      <c r="AM58" s="39">
        <v>5.5893013990095328</v>
      </c>
      <c r="AN58" s="36">
        <v>316950.05396412406</v>
      </c>
      <c r="AO58" s="40">
        <v>4.5107813842471227</v>
      </c>
      <c r="AP58" s="38">
        <v>86381.345109976071</v>
      </c>
      <c r="AQ58" s="39">
        <v>0.52632719219341872</v>
      </c>
      <c r="AR58" s="36">
        <v>161035.55203632073</v>
      </c>
      <c r="AS58" s="39">
        <v>1.1357968715092235</v>
      </c>
      <c r="AT58" s="36">
        <v>247416.8971462968</v>
      </c>
      <c r="AU58" s="40">
        <v>0.80880833841543498</v>
      </c>
      <c r="AV58" s="116">
        <f t="shared" si="43"/>
        <v>247317.229123547</v>
      </c>
      <c r="AW58" s="117">
        <f t="shared" si="44"/>
        <v>317049.72198687383</v>
      </c>
      <c r="AX58" s="118">
        <f t="shared" si="45"/>
        <v>564366.95111042087</v>
      </c>
      <c r="AY58" s="32"/>
      <c r="AZ58" s="38">
        <v>945203.90290188475</v>
      </c>
      <c r="BA58" s="39">
        <v>5.4817252798211733</v>
      </c>
      <c r="BB58" s="36">
        <v>396471.1370981154</v>
      </c>
      <c r="BC58" s="39">
        <v>6.6208930287689549</v>
      </c>
      <c r="BD58" s="36">
        <v>1341675.04</v>
      </c>
      <c r="BE58" s="40">
        <v>5.7753649864405325</v>
      </c>
      <c r="BF58" s="38">
        <v>730540.96139760688</v>
      </c>
      <c r="BG58" s="39">
        <v>0.70559879426642591</v>
      </c>
      <c r="BH58" s="36">
        <v>746237.45860239305</v>
      </c>
      <c r="BI58" s="39">
        <v>1.5188974652920388</v>
      </c>
      <c r="BJ58" s="36">
        <v>1476778.42</v>
      </c>
      <c r="BK58" s="40">
        <v>0.96733203594010686</v>
      </c>
      <c r="BL58" s="116">
        <f t="shared" si="46"/>
        <v>1675744.8642994915</v>
      </c>
      <c r="BM58" s="117">
        <f t="shared" si="47"/>
        <v>1142708.5957005084</v>
      </c>
      <c r="BN58" s="118">
        <f t="shared" si="48"/>
        <v>2818453.46</v>
      </c>
      <c r="BO58" s="32"/>
      <c r="BP58" s="38">
        <v>411218.91618240706</v>
      </c>
      <c r="BQ58" s="39">
        <v>2.8143511356288338</v>
      </c>
      <c r="BR58" s="36">
        <v>181197.1271810974</v>
      </c>
      <c r="BS58" s="39">
        <v>7.4355585859533591</v>
      </c>
      <c r="BT58" s="36">
        <v>592416.04336350446</v>
      </c>
      <c r="BU58" s="40">
        <v>3.4749069904712728</v>
      </c>
      <c r="BV58" s="38">
        <v>216056.69311183994</v>
      </c>
      <c r="BW58" s="39">
        <v>0.68139489438576994</v>
      </c>
      <c r="BX58" s="36">
        <v>401244.72724578757</v>
      </c>
      <c r="BY58" s="39">
        <v>1.8503501404015144</v>
      </c>
      <c r="BZ58" s="36">
        <v>617301.42035762756</v>
      </c>
      <c r="CA58" s="40">
        <v>1.1561510547445115</v>
      </c>
      <c r="CB58" s="116">
        <f t="shared" si="49"/>
        <v>627275.609294247</v>
      </c>
      <c r="CC58" s="117">
        <f t="shared" si="50"/>
        <v>582441.85442688502</v>
      </c>
      <c r="CD58" s="118">
        <f t="shared" si="51"/>
        <v>1209717.4637211319</v>
      </c>
      <c r="CE58" s="32"/>
      <c r="CF58" s="38">
        <f t="shared" si="52"/>
        <v>2412570.9716582294</v>
      </c>
      <c r="CG58" s="39">
        <f t="shared" si="53"/>
        <v>3.9936024669063204</v>
      </c>
      <c r="CH58" s="36">
        <f t="shared" si="54"/>
        <v>1328264.6282619415</v>
      </c>
      <c r="CI58" s="39">
        <f t="shared" si="55"/>
        <v>6.6780584097251072</v>
      </c>
      <c r="CJ58" s="36">
        <f t="shared" si="56"/>
        <v>3740835.5999201708</v>
      </c>
      <c r="CK58" s="40">
        <f t="shared" si="57"/>
        <v>4.6585239859998717</v>
      </c>
      <c r="CL58" s="38">
        <f t="shared" si="58"/>
        <v>1931710.8244832156</v>
      </c>
      <c r="CM58" s="39">
        <f t="shared" si="59"/>
        <v>0.69526074521040193</v>
      </c>
      <c r="CN58" s="36">
        <f t="shared" si="60"/>
        <v>2494145.9527691929</v>
      </c>
      <c r="CO58" s="39">
        <f t="shared" si="61"/>
        <v>1.5888677795516137</v>
      </c>
      <c r="CP58" s="36">
        <f t="shared" si="62"/>
        <v>4425856.7772524087</v>
      </c>
      <c r="CQ58" s="40">
        <f t="shared" si="63"/>
        <v>1.0178687181681141</v>
      </c>
      <c r="CR58" s="152"/>
      <c r="CS58" s="161" t="s">
        <v>57</v>
      </c>
      <c r="CT58" s="38">
        <f t="shared" si="64"/>
        <v>3740835.5999201708</v>
      </c>
      <c r="CU58" s="36">
        <f t="shared" si="65"/>
        <v>4425856.7772524087</v>
      </c>
      <c r="CV58" s="37">
        <f t="shared" si="66"/>
        <v>8166692.37717258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8">
        <v>627.83000000000004</v>
      </c>
      <c r="E59" s="39">
        <v>5.6202393009552615E-3</v>
      </c>
      <c r="F59" s="36">
        <v>8301.65</v>
      </c>
      <c r="G59" s="39">
        <v>0.28769233434987523</v>
      </c>
      <c r="H59" s="36">
        <v>8929.48</v>
      </c>
      <c r="I59" s="40">
        <v>6.3525734218129723E-2</v>
      </c>
      <c r="J59" s="38">
        <v>7.95</v>
      </c>
      <c r="K59" s="39">
        <v>2.2409660391560032E-5</v>
      </c>
      <c r="L59" s="36">
        <v>4993.5499999999993</v>
      </c>
      <c r="M59" s="39">
        <v>1.7370500881821942E-2</v>
      </c>
      <c r="N59" s="36">
        <v>5001.4999999999991</v>
      </c>
      <c r="O59" s="40">
        <v>7.7876997369475624E-3</v>
      </c>
      <c r="P59" s="116">
        <f t="shared" si="37"/>
        <v>635.78000000000009</v>
      </c>
      <c r="Q59" s="117">
        <f t="shared" si="38"/>
        <v>13295.199999999999</v>
      </c>
      <c r="R59" s="118">
        <f t="shared" si="39"/>
        <v>13930.98</v>
      </c>
      <c r="S59" s="32"/>
      <c r="T59" s="38">
        <v>7589263.2361647189</v>
      </c>
      <c r="U59" s="39">
        <v>57.710834083606848</v>
      </c>
      <c r="V59" s="36">
        <v>4091662.0001772773</v>
      </c>
      <c r="W59" s="39">
        <v>70.692156188273628</v>
      </c>
      <c r="X59" s="36">
        <v>11680925.236341996</v>
      </c>
      <c r="Y59" s="40">
        <v>61.678196458758592</v>
      </c>
      <c r="Z59" s="38">
        <v>3069998.9659806662</v>
      </c>
      <c r="AA59" s="39">
        <v>3.3844480326987028</v>
      </c>
      <c r="AB59" s="36">
        <v>4857819.5926309172</v>
      </c>
      <c r="AC59" s="39">
        <v>11.235641742793975</v>
      </c>
      <c r="AD59" s="36">
        <v>7927818.558611583</v>
      </c>
      <c r="AE59" s="40">
        <v>5.9187206659844822</v>
      </c>
      <c r="AF59" s="116">
        <f t="shared" si="40"/>
        <v>10659262.202145385</v>
      </c>
      <c r="AG59" s="117">
        <f t="shared" si="41"/>
        <v>8949481.5928081945</v>
      </c>
      <c r="AH59" s="118">
        <f t="shared" si="42"/>
        <v>19608743.794953577</v>
      </c>
      <c r="AI59" s="32"/>
      <c r="AJ59" s="38">
        <v>1663641.1945358445</v>
      </c>
      <c r="AK59" s="39">
        <v>39.281290010763236</v>
      </c>
      <c r="AL59" s="36">
        <v>983615.70894948579</v>
      </c>
      <c r="AM59" s="39">
        <v>35.238623901031268</v>
      </c>
      <c r="AN59" s="36">
        <v>2647256.9034853303</v>
      </c>
      <c r="AO59" s="40">
        <v>37.675327737640792</v>
      </c>
      <c r="AP59" s="38">
        <v>258081.90859939696</v>
      </c>
      <c r="AQ59" s="39">
        <v>1.5725099688607611</v>
      </c>
      <c r="AR59" s="36">
        <v>806848.87791527272</v>
      </c>
      <c r="AS59" s="39">
        <v>5.6907708871032483</v>
      </c>
      <c r="AT59" s="36">
        <v>1064930.7865146697</v>
      </c>
      <c r="AU59" s="40">
        <v>3.4812695086830456</v>
      </c>
      <c r="AV59" s="116">
        <f t="shared" si="43"/>
        <v>1921723.1031352414</v>
      </c>
      <c r="AW59" s="117">
        <f t="shared" si="44"/>
        <v>1790464.5868647585</v>
      </c>
      <c r="AX59" s="118">
        <f t="shared" si="45"/>
        <v>3712187.69</v>
      </c>
      <c r="AY59" s="32"/>
      <c r="AZ59" s="38">
        <v>1546712.9854137104</v>
      </c>
      <c r="BA59" s="39">
        <v>8.9701869054280934</v>
      </c>
      <c r="BB59" s="36">
        <v>537151.13458628976</v>
      </c>
      <c r="BC59" s="39">
        <v>8.9701869054280916</v>
      </c>
      <c r="BD59" s="36">
        <v>2083864.12</v>
      </c>
      <c r="BE59" s="40">
        <v>8.9701869054280934</v>
      </c>
      <c r="BF59" s="38">
        <v>4382293.7940630773</v>
      </c>
      <c r="BG59" s="39">
        <v>4.2326732936323452</v>
      </c>
      <c r="BH59" s="36">
        <v>8007779.5559369214</v>
      </c>
      <c r="BI59" s="39">
        <v>16.299096125393824</v>
      </c>
      <c r="BJ59" s="36">
        <v>12390073.349999998</v>
      </c>
      <c r="BK59" s="40">
        <v>8.115851854811611</v>
      </c>
      <c r="BL59" s="116">
        <f t="shared" si="46"/>
        <v>5929006.7794767879</v>
      </c>
      <c r="BM59" s="117">
        <f t="shared" si="47"/>
        <v>8544930.6905232109</v>
      </c>
      <c r="BN59" s="118">
        <f t="shared" si="48"/>
        <v>14473937.469999999</v>
      </c>
      <c r="BO59" s="32"/>
      <c r="BP59" s="38">
        <v>4361304.3355869018</v>
      </c>
      <c r="BQ59" s="39">
        <v>29.848436749046311</v>
      </c>
      <c r="BR59" s="36">
        <v>590331.18562629574</v>
      </c>
      <c r="BS59" s="39">
        <v>24.2246783054822</v>
      </c>
      <c r="BT59" s="36">
        <v>4951635.5212131971</v>
      </c>
      <c r="BU59" s="40">
        <v>29.044576155024501</v>
      </c>
      <c r="BV59" s="38">
        <v>1290420.3244270165</v>
      </c>
      <c r="BW59" s="39">
        <v>4.0696995219724252</v>
      </c>
      <c r="BX59" s="36">
        <v>504032.44623532909</v>
      </c>
      <c r="BY59" s="39">
        <v>2.324358288918178</v>
      </c>
      <c r="BZ59" s="36">
        <v>1794452.7706623457</v>
      </c>
      <c r="CA59" s="40">
        <v>3.360851595462957</v>
      </c>
      <c r="CB59" s="116">
        <f t="shared" si="49"/>
        <v>5651724.6600139178</v>
      </c>
      <c r="CC59" s="117">
        <f t="shared" si="50"/>
        <v>1094363.6318616248</v>
      </c>
      <c r="CD59" s="118">
        <f t="shared" si="51"/>
        <v>6746088.2918755431</v>
      </c>
      <c r="CE59" s="32"/>
      <c r="CF59" s="38">
        <f t="shared" si="52"/>
        <v>15161549.581701174</v>
      </c>
      <c r="CG59" s="39">
        <f t="shared" si="53"/>
        <v>25.097376418314067</v>
      </c>
      <c r="CH59" s="36">
        <f t="shared" si="54"/>
        <v>6211061.6793393483</v>
      </c>
      <c r="CI59" s="39">
        <f t="shared" si="55"/>
        <v>31.227085174516755</v>
      </c>
      <c r="CJ59" s="36">
        <f t="shared" si="56"/>
        <v>21372611.261040524</v>
      </c>
      <c r="CK59" s="40">
        <f t="shared" si="57"/>
        <v>26.615663678225513</v>
      </c>
      <c r="CL59" s="38">
        <f t="shared" si="58"/>
        <v>9000802.9430701565</v>
      </c>
      <c r="CM59" s="39">
        <f t="shared" si="59"/>
        <v>3.239566130901137</v>
      </c>
      <c r="CN59" s="36">
        <f t="shared" si="60"/>
        <v>14181474.022718441</v>
      </c>
      <c r="CO59" s="39">
        <f t="shared" si="61"/>
        <v>9.0341493913891604</v>
      </c>
      <c r="CP59" s="36">
        <f t="shared" si="62"/>
        <v>23182276.965788595</v>
      </c>
      <c r="CQ59" s="40">
        <f t="shared" si="63"/>
        <v>5.3315133604558831</v>
      </c>
      <c r="CR59" s="152"/>
      <c r="CS59" s="161" t="s">
        <v>58</v>
      </c>
      <c r="CT59" s="38">
        <f t="shared" si="64"/>
        <v>21372611.261040524</v>
      </c>
      <c r="CU59" s="36">
        <f t="shared" si="65"/>
        <v>23182276.965788595</v>
      </c>
      <c r="CV59" s="37">
        <f t="shared" si="66"/>
        <v>44554888.226829119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8">
        <v>25552497.706319999</v>
      </c>
      <c r="E60" s="39">
        <v>228.74209873154965</v>
      </c>
      <c r="F60" s="36">
        <v>19387167.223226592</v>
      </c>
      <c r="G60" s="39">
        <v>671.8591358201619</v>
      </c>
      <c r="H60" s="36">
        <v>44939664.929546595</v>
      </c>
      <c r="I60" s="40">
        <v>319.70789006371956</v>
      </c>
      <c r="J60" s="38">
        <v>28876810.562657267</v>
      </c>
      <c r="K60" s="39">
        <v>81.398681496926145</v>
      </c>
      <c r="L60" s="36">
        <v>71914693.735278293</v>
      </c>
      <c r="M60" s="39">
        <v>250.16155859951471</v>
      </c>
      <c r="N60" s="36">
        <v>100791504.29793556</v>
      </c>
      <c r="O60" s="40">
        <v>156.93971238780006</v>
      </c>
      <c r="P60" s="116">
        <f t="shared" si="37"/>
        <v>54429308.26897727</v>
      </c>
      <c r="Q60" s="117">
        <f t="shared" si="38"/>
        <v>91301860.958504885</v>
      </c>
      <c r="R60" s="118">
        <f t="shared" si="39"/>
        <v>145731169.22748214</v>
      </c>
      <c r="S60" s="32"/>
      <c r="T60" s="38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0"/>
        <v>0</v>
      </c>
      <c r="AG60" s="117">
        <f t="shared" si="41"/>
        <v>0</v>
      </c>
      <c r="AH60" s="118">
        <f t="shared" si="42"/>
        <v>0</v>
      </c>
      <c r="AI60" s="32"/>
      <c r="AJ60" s="38">
        <v>19594582.582290314</v>
      </c>
      <c r="AK60" s="39">
        <v>462.66014786291828</v>
      </c>
      <c r="AL60" s="36">
        <v>16476399.467370996</v>
      </c>
      <c r="AM60" s="39">
        <v>590.27691281377838</v>
      </c>
      <c r="AN60" s="36">
        <v>36070982.049661309</v>
      </c>
      <c r="AO60" s="40">
        <v>513.35632320018942</v>
      </c>
      <c r="AP60" s="38">
        <v>17830753.957075004</v>
      </c>
      <c r="AQ60" s="39">
        <v>108.64395145700431</v>
      </c>
      <c r="AR60" s="36">
        <v>11950084.918814</v>
      </c>
      <c r="AS60" s="39">
        <v>84.284922760392718</v>
      </c>
      <c r="AT60" s="36">
        <v>29780838.875889003</v>
      </c>
      <c r="AU60" s="40">
        <v>97.353863400780654</v>
      </c>
      <c r="AV60" s="116">
        <f t="shared" si="43"/>
        <v>37425336.539365321</v>
      </c>
      <c r="AW60" s="117">
        <f t="shared" si="44"/>
        <v>28426484.386184998</v>
      </c>
      <c r="AX60" s="118">
        <f t="shared" si="45"/>
        <v>65851820.925550319</v>
      </c>
      <c r="AY60" s="32"/>
      <c r="AZ60" s="38">
        <v>92457131.237522155</v>
      </c>
      <c r="BA60" s="39">
        <v>536.20662382842397</v>
      </c>
      <c r="BB60" s="36">
        <v>48444790.382477842</v>
      </c>
      <c r="BC60" s="39">
        <v>809.00662093882727</v>
      </c>
      <c r="BD60" s="36">
        <v>140901921.62</v>
      </c>
      <c r="BE60" s="40">
        <v>606.52542559511005</v>
      </c>
      <c r="BF60" s="38">
        <v>117757411.24428841</v>
      </c>
      <c r="BG60" s="39">
        <v>113.73693164438863</v>
      </c>
      <c r="BH60" s="36">
        <v>132549355.74571159</v>
      </c>
      <c r="BI60" s="39">
        <v>269.79197860868209</v>
      </c>
      <c r="BJ60" s="36">
        <v>250306766.99000001</v>
      </c>
      <c r="BK60" s="40">
        <v>163.95808013095333</v>
      </c>
      <c r="BL60" s="116">
        <f t="shared" si="46"/>
        <v>210214542.48181057</v>
      </c>
      <c r="BM60" s="117">
        <f t="shared" si="47"/>
        <v>180994146.12818944</v>
      </c>
      <c r="BN60" s="118">
        <f t="shared" si="48"/>
        <v>391208688.61000001</v>
      </c>
      <c r="BO60" s="32"/>
      <c r="BP60" s="38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49"/>
        <v>0</v>
      </c>
      <c r="CC60" s="117">
        <f t="shared" si="50"/>
        <v>0</v>
      </c>
      <c r="CD60" s="118">
        <f t="shared" si="51"/>
        <v>0</v>
      </c>
      <c r="CE60" s="32"/>
      <c r="CF60" s="38">
        <f t="shared" si="52"/>
        <v>137604211.52613246</v>
      </c>
      <c r="CG60" s="39">
        <f t="shared" si="53"/>
        <v>227.78045705728999</v>
      </c>
      <c r="CH60" s="36">
        <f t="shared" si="54"/>
        <v>84308357.073075429</v>
      </c>
      <c r="CI60" s="39">
        <f t="shared" si="55"/>
        <v>423.87346691500431</v>
      </c>
      <c r="CJ60" s="36">
        <f t="shared" si="56"/>
        <v>221912568.59920788</v>
      </c>
      <c r="CK60" s="40">
        <f t="shared" si="57"/>
        <v>276.35136482242433</v>
      </c>
      <c r="CL60" s="38">
        <f t="shared" si="58"/>
        <v>164464975.76402068</v>
      </c>
      <c r="CM60" s="39">
        <f t="shared" si="59"/>
        <v>59.194181738508583</v>
      </c>
      <c r="CN60" s="36">
        <f t="shared" si="60"/>
        <v>216414134.39980388</v>
      </c>
      <c r="CO60" s="39">
        <f t="shared" si="61"/>
        <v>137.86420349844738</v>
      </c>
      <c r="CP60" s="36">
        <f t="shared" si="62"/>
        <v>380879110.16382456</v>
      </c>
      <c r="CQ60" s="40">
        <f t="shared" si="63"/>
        <v>87.595453524851862</v>
      </c>
      <c r="CR60" s="152"/>
      <c r="CS60" s="161" t="s">
        <v>6</v>
      </c>
      <c r="CT60" s="38">
        <f t="shared" si="64"/>
        <v>221912568.59920788</v>
      </c>
      <c r="CU60" s="36">
        <f t="shared" si="65"/>
        <v>380879110.16382456</v>
      </c>
      <c r="CV60" s="37">
        <f t="shared" si="66"/>
        <v>602791678.76303244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8">
        <v>0</v>
      </c>
      <c r="E61" s="39">
        <v>0</v>
      </c>
      <c r="F61" s="36">
        <v>0</v>
      </c>
      <c r="G61" s="39">
        <v>0</v>
      </c>
      <c r="H61" s="36">
        <v>0</v>
      </c>
      <c r="I61" s="40">
        <v>0</v>
      </c>
      <c r="J61" s="38">
        <v>0</v>
      </c>
      <c r="K61" s="39">
        <v>0</v>
      </c>
      <c r="L61" s="36">
        <v>0</v>
      </c>
      <c r="M61" s="39">
        <v>0</v>
      </c>
      <c r="N61" s="36">
        <v>0</v>
      </c>
      <c r="O61" s="40">
        <v>0</v>
      </c>
      <c r="P61" s="116">
        <f t="shared" si="37"/>
        <v>0</v>
      </c>
      <c r="Q61" s="117">
        <f t="shared" si="38"/>
        <v>0</v>
      </c>
      <c r="R61" s="118">
        <f t="shared" si="39"/>
        <v>0</v>
      </c>
      <c r="S61" s="32"/>
      <c r="T61" s="38">
        <v>158058.79000000004</v>
      </c>
      <c r="U61" s="39">
        <v>1.2019222843237902</v>
      </c>
      <c r="V61" s="36">
        <v>161184.14999999997</v>
      </c>
      <c r="W61" s="39">
        <v>2.7847987214927432</v>
      </c>
      <c r="X61" s="36">
        <v>319242.94</v>
      </c>
      <c r="Y61" s="40">
        <v>1.6856822874039654</v>
      </c>
      <c r="Z61" s="38">
        <v>16100058.230000006</v>
      </c>
      <c r="AA61" s="39">
        <v>17.749129887883239</v>
      </c>
      <c r="AB61" s="36">
        <v>494252.33000000007</v>
      </c>
      <c r="AC61" s="39">
        <v>1.1431552787273511</v>
      </c>
      <c r="AD61" s="36">
        <v>16594310.560000006</v>
      </c>
      <c r="AE61" s="40">
        <v>12.38891734505558</v>
      </c>
      <c r="AF61" s="116">
        <f t="shared" si="40"/>
        <v>16258117.020000007</v>
      </c>
      <c r="AG61" s="117">
        <f t="shared" si="41"/>
        <v>655436.48</v>
      </c>
      <c r="AH61" s="118">
        <f t="shared" si="42"/>
        <v>16913553.500000007</v>
      </c>
      <c r="AI61" s="32"/>
      <c r="AJ61" s="38">
        <v>105464.79</v>
      </c>
      <c r="AK61" s="39">
        <v>2.4901962126936152</v>
      </c>
      <c r="AL61" s="36">
        <v>92385.19</v>
      </c>
      <c r="AM61" s="39">
        <v>3.3097549528893349</v>
      </c>
      <c r="AN61" s="36">
        <v>197849.97999999998</v>
      </c>
      <c r="AO61" s="40">
        <v>2.8157685903365826</v>
      </c>
      <c r="AP61" s="38">
        <v>209737.44</v>
      </c>
      <c r="AQ61" s="39">
        <v>1.2779439559836949</v>
      </c>
      <c r="AR61" s="36">
        <v>217939.26</v>
      </c>
      <c r="AS61" s="39">
        <v>1.5371433609343923</v>
      </c>
      <c r="AT61" s="36">
        <v>427676.7</v>
      </c>
      <c r="AU61" s="40">
        <v>1.3980794565597592</v>
      </c>
      <c r="AV61" s="116">
        <f t="shared" si="43"/>
        <v>315202.23</v>
      </c>
      <c r="AW61" s="117">
        <f t="shared" si="44"/>
        <v>310324.45</v>
      </c>
      <c r="AX61" s="118">
        <f t="shared" si="45"/>
        <v>625526.67999999993</v>
      </c>
      <c r="AY61" s="32"/>
      <c r="AZ61" s="38">
        <v>342751.09059500793</v>
      </c>
      <c r="BA61" s="39">
        <v>1.9877904780466873</v>
      </c>
      <c r="BB61" s="36">
        <v>58111.999404992588</v>
      </c>
      <c r="BC61" s="39">
        <v>0.97044474552286397</v>
      </c>
      <c r="BD61" s="36">
        <v>400863.09000000055</v>
      </c>
      <c r="BE61" s="40">
        <v>1.7255524514657166</v>
      </c>
      <c r="BF61" s="38">
        <v>950809.0283947615</v>
      </c>
      <c r="BG61" s="39">
        <v>0.9183464575750665</v>
      </c>
      <c r="BH61" s="36">
        <v>1890458.0716052374</v>
      </c>
      <c r="BI61" s="39">
        <v>3.8478529054007242</v>
      </c>
      <c r="BJ61" s="36">
        <v>2841267.0999999987</v>
      </c>
      <c r="BK61" s="40">
        <v>1.8611110856377777</v>
      </c>
      <c r="BL61" s="116">
        <f t="shared" si="46"/>
        <v>1293560.1189897694</v>
      </c>
      <c r="BM61" s="117">
        <f t="shared" si="47"/>
        <v>1948570.0710102301</v>
      </c>
      <c r="BN61" s="118">
        <f t="shared" si="48"/>
        <v>3242130.1899999995</v>
      </c>
      <c r="BO61" s="32"/>
      <c r="BP61" s="38">
        <v>1899865.0699999994</v>
      </c>
      <c r="BQ61" s="39">
        <v>13.002532731067991</v>
      </c>
      <c r="BR61" s="36">
        <v>34311.869999999937</v>
      </c>
      <c r="BS61" s="39">
        <v>1.4080130493659953</v>
      </c>
      <c r="BT61" s="36">
        <v>1934176.9399999992</v>
      </c>
      <c r="BU61" s="40">
        <v>11.345210928884818</v>
      </c>
      <c r="BV61" s="38">
        <v>692911.73000000231</v>
      </c>
      <c r="BW61" s="39">
        <v>2.1852899268323522</v>
      </c>
      <c r="BX61" s="36">
        <v>369946.43999999983</v>
      </c>
      <c r="BY61" s="39">
        <v>1.7060173024422629</v>
      </c>
      <c r="BZ61" s="36">
        <v>1062858.1700000023</v>
      </c>
      <c r="CA61" s="40">
        <v>1.9906395057011474</v>
      </c>
      <c r="CB61" s="116">
        <f t="shared" si="49"/>
        <v>2592776.8000000017</v>
      </c>
      <c r="CC61" s="117">
        <f t="shared" si="50"/>
        <v>404258.30999999976</v>
      </c>
      <c r="CD61" s="118">
        <f t="shared" si="51"/>
        <v>2997035.1100000013</v>
      </c>
      <c r="CE61" s="32"/>
      <c r="CF61" s="38">
        <f t="shared" si="52"/>
        <v>2506139.7405950073</v>
      </c>
      <c r="CG61" s="39">
        <f t="shared" si="53"/>
        <v>4.1484897099516367</v>
      </c>
      <c r="CH61" s="36">
        <f t="shared" si="54"/>
        <v>345993.20940499246</v>
      </c>
      <c r="CI61" s="39">
        <f t="shared" si="55"/>
        <v>1.7395350388861921</v>
      </c>
      <c r="CJ61" s="36">
        <f t="shared" si="56"/>
        <v>2852132.9499999997</v>
      </c>
      <c r="CK61" s="40">
        <f t="shared" si="57"/>
        <v>3.5518079861940759</v>
      </c>
      <c r="CL61" s="38">
        <f t="shared" si="58"/>
        <v>17953516.428394772</v>
      </c>
      <c r="CM61" s="39">
        <f t="shared" si="59"/>
        <v>6.4618239194742371</v>
      </c>
      <c r="CN61" s="36">
        <f t="shared" si="60"/>
        <v>2972596.1016052375</v>
      </c>
      <c r="CO61" s="39">
        <f t="shared" si="61"/>
        <v>1.893659094896748</v>
      </c>
      <c r="CP61" s="36">
        <f t="shared" si="62"/>
        <v>20926112.530000009</v>
      </c>
      <c r="CQ61" s="40">
        <f t="shared" si="63"/>
        <v>4.8126354758311845</v>
      </c>
      <c r="CR61" s="152"/>
      <c r="CS61" s="161" t="s">
        <v>7</v>
      </c>
      <c r="CT61" s="38">
        <f t="shared" si="64"/>
        <v>2852132.9499999997</v>
      </c>
      <c r="CU61" s="36">
        <f t="shared" si="65"/>
        <v>20926112.530000009</v>
      </c>
      <c r="CV61" s="37">
        <f t="shared" si="66"/>
        <v>23778245.480000008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5">
        <v>260311826.13297006</v>
      </c>
      <c r="E62" s="46">
        <v>2330.2721369414508</v>
      </c>
      <c r="F62" s="43">
        <v>77824235.14909029</v>
      </c>
      <c r="G62" s="46">
        <v>2696.9862471960873</v>
      </c>
      <c r="H62" s="43">
        <v>338136061.28206033</v>
      </c>
      <c r="I62" s="47">
        <v>2405.5534654391286</v>
      </c>
      <c r="J62" s="45">
        <v>143842961.54265726</v>
      </c>
      <c r="K62" s="46">
        <v>405.46816577197222</v>
      </c>
      <c r="L62" s="43">
        <v>232361304.85527825</v>
      </c>
      <c r="M62" s="46">
        <v>808.28914317267447</v>
      </c>
      <c r="N62" s="43">
        <v>376204266.39793557</v>
      </c>
      <c r="O62" s="47">
        <v>585.77744006113244</v>
      </c>
      <c r="P62" s="122">
        <f t="shared" si="37"/>
        <v>404154787.67562735</v>
      </c>
      <c r="Q62" s="123">
        <f t="shared" si="38"/>
        <v>310185540.00436854</v>
      </c>
      <c r="R62" s="124">
        <f t="shared" si="39"/>
        <v>714340327.67999589</v>
      </c>
      <c r="S62" s="32"/>
      <c r="T62" s="45">
        <v>363872308.34000045</v>
      </c>
      <c r="U62" s="46">
        <v>2766.9845887228657</v>
      </c>
      <c r="V62" s="43">
        <v>140195193.49999988</v>
      </c>
      <c r="W62" s="46">
        <v>2422.1698946095348</v>
      </c>
      <c r="X62" s="43">
        <v>504067501.84000033</v>
      </c>
      <c r="Y62" s="47">
        <v>2661.6020373313636</v>
      </c>
      <c r="Z62" s="45">
        <v>284915882.11999995</v>
      </c>
      <c r="AA62" s="46">
        <v>314.09880179475016</v>
      </c>
      <c r="AB62" s="43">
        <v>217233673.6911349</v>
      </c>
      <c r="AC62" s="46">
        <v>502.43935278434748</v>
      </c>
      <c r="AD62" s="43">
        <v>502149555.81113482</v>
      </c>
      <c r="AE62" s="47">
        <v>374.89290798234407</v>
      </c>
      <c r="AF62" s="122">
        <f t="shared" si="40"/>
        <v>648788190.4600004</v>
      </c>
      <c r="AG62" s="123">
        <f t="shared" si="41"/>
        <v>357428867.19113481</v>
      </c>
      <c r="AH62" s="124">
        <f t="shared" si="42"/>
        <v>1006217057.6511352</v>
      </c>
      <c r="AI62" s="32"/>
      <c r="AJ62" s="45">
        <v>118133295.23105584</v>
      </c>
      <c r="AK62" s="46">
        <v>2789.3203445186969</v>
      </c>
      <c r="AL62" s="43">
        <v>67230192.860736325</v>
      </c>
      <c r="AM62" s="46">
        <v>2408.5620628644833</v>
      </c>
      <c r="AN62" s="43">
        <v>185363488.09179214</v>
      </c>
      <c r="AO62" s="47">
        <v>2638.0628775605514</v>
      </c>
      <c r="AP62" s="45">
        <v>66857252.548518807</v>
      </c>
      <c r="AQ62" s="46">
        <v>407.36561773641893</v>
      </c>
      <c r="AR62" s="43">
        <v>69351108.028917238</v>
      </c>
      <c r="AS62" s="46">
        <v>489.13901644014925</v>
      </c>
      <c r="AT62" s="43">
        <v>135854523.56436384</v>
      </c>
      <c r="AU62" s="47">
        <v>444.10981116355129</v>
      </c>
      <c r="AV62" s="122">
        <f t="shared" si="43"/>
        <v>184990547.77957463</v>
      </c>
      <c r="AW62" s="123">
        <f t="shared" si="44"/>
        <v>136581300.88965356</v>
      </c>
      <c r="AX62" s="124">
        <f t="shared" si="45"/>
        <v>321571848.6692282</v>
      </c>
      <c r="AY62" s="32"/>
      <c r="AZ62" s="45">
        <v>531605745.81671321</v>
      </c>
      <c r="BA62" s="46">
        <v>3083.0560969913395</v>
      </c>
      <c r="BB62" s="43">
        <v>164684528.51518726</v>
      </c>
      <c r="BC62" s="46">
        <v>2750.1589517283642</v>
      </c>
      <c r="BD62" s="43">
        <v>696290274.33190048</v>
      </c>
      <c r="BE62" s="47">
        <v>2997.2462413667108</v>
      </c>
      <c r="BF62" s="45">
        <v>444159685.22060889</v>
      </c>
      <c r="BG62" s="46">
        <v>428.99516237097828</v>
      </c>
      <c r="BH62" s="43">
        <v>411902815.22389108</v>
      </c>
      <c r="BI62" s="46">
        <v>838.39015956390494</v>
      </c>
      <c r="BJ62" s="43">
        <v>856062500.44450009</v>
      </c>
      <c r="BK62" s="47">
        <v>560.74538348614067</v>
      </c>
      <c r="BL62" s="122">
        <f t="shared" si="46"/>
        <v>975765431.03732204</v>
      </c>
      <c r="BM62" s="123">
        <f t="shared" si="47"/>
        <v>576587343.73907828</v>
      </c>
      <c r="BN62" s="124">
        <f t="shared" si="48"/>
        <v>1552352774.7764003</v>
      </c>
      <c r="BO62" s="32"/>
      <c r="BP62" s="45">
        <v>308462039.2016145</v>
      </c>
      <c r="BQ62" s="46">
        <v>2111.0908476310747</v>
      </c>
      <c r="BR62" s="43">
        <v>55611801.984495848</v>
      </c>
      <c r="BS62" s="46">
        <v>2282.0715656980528</v>
      </c>
      <c r="BT62" s="43">
        <v>364073841.18611026</v>
      </c>
      <c r="BU62" s="47">
        <v>2135.5308485612154</v>
      </c>
      <c r="BV62" s="45">
        <v>108482669.10954896</v>
      </c>
      <c r="BW62" s="46">
        <v>342.13027977024399</v>
      </c>
      <c r="BX62" s="43">
        <v>111488666.88154177</v>
      </c>
      <c r="BY62" s="46">
        <v>514.13278831966068</v>
      </c>
      <c r="BZ62" s="43">
        <v>219971335.99109071</v>
      </c>
      <c r="CA62" s="47">
        <v>411.98688960138952</v>
      </c>
      <c r="CB62" s="122">
        <f t="shared" si="49"/>
        <v>416944708.31116343</v>
      </c>
      <c r="CC62" s="123">
        <f t="shared" si="50"/>
        <v>167100468.86603761</v>
      </c>
      <c r="CD62" s="124">
        <f t="shared" si="51"/>
        <v>584045177.17720103</v>
      </c>
      <c r="CE62" s="32"/>
      <c r="CF62" s="45">
        <f>SUM(CF21:CF61)</f>
        <v>1582385214.7223542</v>
      </c>
      <c r="CG62" s="46">
        <f t="shared" si="53"/>
        <v>2619.3706097556847</v>
      </c>
      <c r="CH62" s="43">
        <f>SUM(CH21:CH61)</f>
        <v>505545952.00950956</v>
      </c>
      <c r="CI62" s="46">
        <f t="shared" si="55"/>
        <v>2541.7114364757526</v>
      </c>
      <c r="CJ62" s="43">
        <f t="shared" si="56"/>
        <v>2087931166.7318637</v>
      </c>
      <c r="CK62" s="47">
        <f t="shared" si="57"/>
        <v>2600.134959564823</v>
      </c>
      <c r="CL62" s="45">
        <f>SUM(CL21:CL61)</f>
        <v>1048258450.5413339</v>
      </c>
      <c r="CM62" s="46">
        <f t="shared" si="59"/>
        <v>377.28884792652445</v>
      </c>
      <c r="CN62" s="43">
        <f>SUM(CN21:CN61)</f>
        <v>1042337568.6807629</v>
      </c>
      <c r="CO62" s="46">
        <f t="shared" si="61"/>
        <v>664.00948848011933</v>
      </c>
      <c r="CP62" s="43">
        <f>SUM(CP21:CP61)</f>
        <v>2090596019.2220972</v>
      </c>
      <c r="CQ62" s="47">
        <f t="shared" si="63"/>
        <v>480.80007948517488</v>
      </c>
      <c r="CR62" s="153"/>
      <c r="CS62" s="161" t="s">
        <v>172</v>
      </c>
      <c r="CT62" s="45">
        <f>SUM(CT21:CT61)</f>
        <v>2087931166.7318633</v>
      </c>
      <c r="CU62" s="43">
        <f>SUM(CU21:CU61)</f>
        <v>2090596019.2220972</v>
      </c>
      <c r="CV62" s="44">
        <f t="shared" si="66"/>
        <v>4178527185.9539604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8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37"/>
        <v>0</v>
      </c>
      <c r="Q63" s="117">
        <f t="shared" si="38"/>
        <v>0</v>
      </c>
      <c r="R63" s="118">
        <f t="shared" si="39"/>
        <v>0</v>
      </c>
      <c r="S63" s="32"/>
      <c r="T63" s="38">
        <v>14197.969999999972</v>
      </c>
      <c r="U63" s="39">
        <v>0.10796524846963973</v>
      </c>
      <c r="V63" s="36">
        <v>62862.02999999997</v>
      </c>
      <c r="W63" s="39">
        <v>1.0860751554941253</v>
      </c>
      <c r="X63" s="36">
        <v>77059.999999999942</v>
      </c>
      <c r="Y63" s="40">
        <v>0.40689600549145888</v>
      </c>
      <c r="Z63" s="38">
        <v>1119142.9299999997</v>
      </c>
      <c r="AA63" s="39">
        <v>1.2337727568377996</v>
      </c>
      <c r="AB63" s="36">
        <v>370247.53</v>
      </c>
      <c r="AC63" s="39">
        <v>0.85634481147567532</v>
      </c>
      <c r="AD63" s="36">
        <v>1489390.4599999997</v>
      </c>
      <c r="AE63" s="40">
        <v>1.1119434722363239</v>
      </c>
      <c r="AF63" s="116">
        <f t="shared" si="40"/>
        <v>1133340.8999999997</v>
      </c>
      <c r="AG63" s="117">
        <f>+V63+AB63</f>
        <v>433109.56</v>
      </c>
      <c r="AH63" s="118">
        <f t="shared" si="42"/>
        <v>1566450.4599999997</v>
      </c>
      <c r="AI63" s="32"/>
      <c r="AJ63" s="38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43"/>
        <v>0</v>
      </c>
      <c r="AW63" s="117">
        <f t="shared" si="44"/>
        <v>0</v>
      </c>
      <c r="AX63" s="118">
        <f t="shared" si="45"/>
        <v>0</v>
      </c>
      <c r="AY63" s="32"/>
      <c r="AZ63" s="38">
        <v>3168667.01</v>
      </c>
      <c r="BA63" s="39">
        <v>18.376735431080217</v>
      </c>
      <c r="BB63" s="36">
        <v>0</v>
      </c>
      <c r="BC63" s="39">
        <v>0</v>
      </c>
      <c r="BD63" s="36">
        <v>3168667.01</v>
      </c>
      <c r="BE63" s="40">
        <v>13.6398218328957</v>
      </c>
      <c r="BF63" s="38">
        <v>658597.36</v>
      </c>
      <c r="BG63" s="39">
        <v>0.63611149501325348</v>
      </c>
      <c r="BH63" s="36">
        <v>0</v>
      </c>
      <c r="BI63" s="39">
        <v>0</v>
      </c>
      <c r="BJ63" s="36">
        <v>658597.36</v>
      </c>
      <c r="BK63" s="40">
        <v>0.43140007768638677</v>
      </c>
      <c r="BL63" s="116">
        <f t="shared" si="46"/>
        <v>3827264.3699999996</v>
      </c>
      <c r="BM63" s="117">
        <f t="shared" si="47"/>
        <v>0</v>
      </c>
      <c r="BN63" s="118">
        <f t="shared" si="48"/>
        <v>3827264.3699999996</v>
      </c>
      <c r="BO63" s="32"/>
      <c r="BP63" s="38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49"/>
        <v>0</v>
      </c>
      <c r="CC63" s="117">
        <f t="shared" si="50"/>
        <v>0</v>
      </c>
      <c r="CD63" s="118">
        <f t="shared" si="51"/>
        <v>0</v>
      </c>
      <c r="CE63" s="32"/>
      <c r="CF63" s="38">
        <f t="shared" ref="CF63" si="67">+D63+T63+AJ63+AZ63+BP63</f>
        <v>3182864.9799999995</v>
      </c>
      <c r="CG63" s="39">
        <f t="shared" si="53"/>
        <v>5.2686936820851455</v>
      </c>
      <c r="CH63" s="36">
        <f t="shared" ref="CH63" si="68">+F63+V63+AL63+BB63+BR63</f>
        <v>62862.02999999997</v>
      </c>
      <c r="CI63" s="39">
        <f t="shared" si="55"/>
        <v>0.31604869930414614</v>
      </c>
      <c r="CJ63" s="36">
        <f t="shared" si="56"/>
        <v>3245727.0099999993</v>
      </c>
      <c r="CK63" s="40">
        <f t="shared" si="57"/>
        <v>4.0419571307585151</v>
      </c>
      <c r="CL63" s="38">
        <f>+J63+Z63+AP63+BF63+BV63</f>
        <v>1777740.2899999996</v>
      </c>
      <c r="CM63" s="39">
        <f t="shared" si="59"/>
        <v>0.63984371943798424</v>
      </c>
      <c r="CN63" s="36">
        <f>+L63+AB63+AR63+BH63+BX63</f>
        <v>370247.53</v>
      </c>
      <c r="CO63" s="39">
        <f t="shared" si="61"/>
        <v>0.23586204737634622</v>
      </c>
      <c r="CP63" s="36">
        <f>+CL63+CN63</f>
        <v>2147987.8199999994</v>
      </c>
      <c r="CQ63" s="40">
        <f t="shared" si="63"/>
        <v>0.49399917779115959</v>
      </c>
      <c r="CR63" s="152"/>
      <c r="CS63" s="161" t="s">
        <v>8</v>
      </c>
      <c r="CT63" s="38">
        <f t="shared" ref="CT63" si="69">+CJ63</f>
        <v>3245727.0099999993</v>
      </c>
      <c r="CU63" s="36">
        <f t="shared" ref="CU63" si="70">+CP63</f>
        <v>2147987.8199999994</v>
      </c>
      <c r="CV63" s="37">
        <f t="shared" si="66"/>
        <v>5393714.8299999982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5">
        <v>260311826.13297006</v>
      </c>
      <c r="E64" s="46">
        <v>2330.2721369414508</v>
      </c>
      <c r="F64" s="43">
        <v>77824235.14909029</v>
      </c>
      <c r="G64" s="46">
        <v>2696.9862471960873</v>
      </c>
      <c r="H64" s="43">
        <v>338136061.28206033</v>
      </c>
      <c r="I64" s="47">
        <v>2405.5534654391286</v>
      </c>
      <c r="J64" s="45">
        <v>143842961.54265726</v>
      </c>
      <c r="K64" s="46">
        <v>405.46816577197222</v>
      </c>
      <c r="L64" s="43">
        <v>232361304.85527825</v>
      </c>
      <c r="M64" s="46">
        <v>808.28914317267447</v>
      </c>
      <c r="N64" s="43">
        <v>376204266.39793557</v>
      </c>
      <c r="O64" s="47">
        <v>585.77744006113244</v>
      </c>
      <c r="P64" s="122">
        <f t="shared" si="37"/>
        <v>404154787.67562735</v>
      </c>
      <c r="Q64" s="123">
        <f t="shared" si="38"/>
        <v>310185540.00436854</v>
      </c>
      <c r="R64" s="124">
        <f t="shared" si="39"/>
        <v>714340327.67999589</v>
      </c>
      <c r="S64" s="32"/>
      <c r="T64" s="45">
        <v>363858110.37000042</v>
      </c>
      <c r="U64" s="46">
        <v>2766.8766234743957</v>
      </c>
      <c r="V64" s="43">
        <v>140132331.46999988</v>
      </c>
      <c r="W64" s="46">
        <v>2421.0838194540406</v>
      </c>
      <c r="X64" s="43">
        <v>503990441.84000027</v>
      </c>
      <c r="Y64" s="47">
        <v>2661.1951413258721</v>
      </c>
      <c r="Z64" s="45">
        <v>283796739.18999994</v>
      </c>
      <c r="AA64" s="46">
        <v>312.86502903791239</v>
      </c>
      <c r="AB64" s="43">
        <v>216863426.1611349</v>
      </c>
      <c r="AC64" s="46">
        <v>501.58300797287177</v>
      </c>
      <c r="AD64" s="43">
        <v>500660165.35113484</v>
      </c>
      <c r="AE64" s="47">
        <v>373.78096451010776</v>
      </c>
      <c r="AF64" s="122">
        <f t="shared" si="40"/>
        <v>647654849.56000042</v>
      </c>
      <c r="AG64" s="123">
        <f>+V64+AB64</f>
        <v>356995757.63113475</v>
      </c>
      <c r="AH64" s="124">
        <f>+AF64+AG64</f>
        <v>1004650607.1911352</v>
      </c>
      <c r="AI64" s="32"/>
      <c r="AJ64" s="45">
        <v>118133295.23105584</v>
      </c>
      <c r="AK64" s="46">
        <v>2789.3203445186969</v>
      </c>
      <c r="AL64" s="43">
        <v>67230192.860736325</v>
      </c>
      <c r="AM64" s="46">
        <v>2408.5620628644833</v>
      </c>
      <c r="AN64" s="43">
        <v>185363488.09179217</v>
      </c>
      <c r="AO64" s="47">
        <v>2638.0628775605519</v>
      </c>
      <c r="AP64" s="45">
        <v>66857252.548518807</v>
      </c>
      <c r="AQ64" s="46">
        <v>407.36561773641893</v>
      </c>
      <c r="AR64" s="43">
        <v>69351108.028917238</v>
      </c>
      <c r="AS64" s="46">
        <v>489.13901644014925</v>
      </c>
      <c r="AT64" s="43">
        <v>136208360.57743603</v>
      </c>
      <c r="AU64" s="47">
        <v>445.26650793694745</v>
      </c>
      <c r="AV64" s="122">
        <f t="shared" si="43"/>
        <v>184990547.77957463</v>
      </c>
      <c r="AW64" s="123">
        <f t="shared" si="44"/>
        <v>136581300.88965356</v>
      </c>
      <c r="AX64" s="124">
        <f t="shared" si="45"/>
        <v>321571848.6692282</v>
      </c>
      <c r="AY64" s="32"/>
      <c r="AZ64" s="45">
        <v>528437078.80671322</v>
      </c>
      <c r="BA64" s="46">
        <v>3064.6793615602592</v>
      </c>
      <c r="BB64" s="43">
        <v>164684528.51518726</v>
      </c>
      <c r="BC64" s="46">
        <v>2750.1589517283642</v>
      </c>
      <c r="BD64" s="43">
        <v>693121607.32190049</v>
      </c>
      <c r="BE64" s="47">
        <v>2983.6064195338149</v>
      </c>
      <c r="BF64" s="45">
        <v>443501087.86060888</v>
      </c>
      <c r="BG64" s="46">
        <v>428.35905087596501</v>
      </c>
      <c r="BH64" s="43">
        <v>411902815.22389108</v>
      </c>
      <c r="BI64" s="46">
        <v>838.39015956390494</v>
      </c>
      <c r="BJ64" s="43">
        <v>855403903.08450007</v>
      </c>
      <c r="BK64" s="47">
        <v>560.31398340845431</v>
      </c>
      <c r="BL64" s="122">
        <f t="shared" si="46"/>
        <v>971938166.66732216</v>
      </c>
      <c r="BM64" s="123">
        <f t="shared" si="47"/>
        <v>576587343.73907828</v>
      </c>
      <c r="BN64" s="124">
        <f t="shared" si="48"/>
        <v>1548525510.4064004</v>
      </c>
      <c r="BO64" s="32"/>
      <c r="BP64" s="45">
        <v>308462039.2016145</v>
      </c>
      <c r="BQ64" s="46">
        <v>2111.0908476310747</v>
      </c>
      <c r="BR64" s="43">
        <v>55611801.984495848</v>
      </c>
      <c r="BS64" s="46">
        <v>2282.0715656980528</v>
      </c>
      <c r="BT64" s="43">
        <v>364073841.18611026</v>
      </c>
      <c r="BU64" s="47">
        <v>2135.5308485612154</v>
      </c>
      <c r="BV64" s="45">
        <v>108482669.10954896</v>
      </c>
      <c r="BW64" s="46">
        <v>342.13027977024399</v>
      </c>
      <c r="BX64" s="43">
        <v>111488666.88154177</v>
      </c>
      <c r="BY64" s="46">
        <v>514.13278831966068</v>
      </c>
      <c r="BZ64" s="43">
        <v>219971335.99109071</v>
      </c>
      <c r="CA64" s="47">
        <v>411.98688960138952</v>
      </c>
      <c r="CB64" s="122">
        <f t="shared" si="49"/>
        <v>416944708.31116343</v>
      </c>
      <c r="CC64" s="123">
        <f t="shared" si="50"/>
        <v>167100468.86603761</v>
      </c>
      <c r="CD64" s="124">
        <f t="shared" si="51"/>
        <v>584045177.17720103</v>
      </c>
      <c r="CE64" s="32"/>
      <c r="CF64" s="45">
        <f>+CF62-CF63</f>
        <v>1579202349.7423542</v>
      </c>
      <c r="CG64" s="46">
        <f t="shared" si="53"/>
        <v>2614.1019160735996</v>
      </c>
      <c r="CH64" s="43">
        <f>+CH62-CH63</f>
        <v>505483089.97950959</v>
      </c>
      <c r="CI64" s="46">
        <f t="shared" si="55"/>
        <v>2541.3953877764484</v>
      </c>
      <c r="CJ64" s="43">
        <f t="shared" si="56"/>
        <v>2084685439.7218637</v>
      </c>
      <c r="CK64" s="47">
        <f t="shared" si="57"/>
        <v>2596.0930024340646</v>
      </c>
      <c r="CL64" s="45">
        <f>+CL62-CL63</f>
        <v>1046480710.251334</v>
      </c>
      <c r="CM64" s="46">
        <f t="shared" si="59"/>
        <v>376.64900420708648</v>
      </c>
      <c r="CN64" s="43">
        <f>+CN62-CN63</f>
        <v>1041967321.1507629</v>
      </c>
      <c r="CO64" s="46">
        <f t="shared" si="61"/>
        <v>663.77362643274296</v>
      </c>
      <c r="CP64" s="43">
        <f>+CP62-CP63</f>
        <v>2088448031.4020972</v>
      </c>
      <c r="CQ64" s="47">
        <f t="shared" si="63"/>
        <v>480.30608030738375</v>
      </c>
      <c r="CR64" s="153"/>
      <c r="CS64" s="161" t="s">
        <v>173</v>
      </c>
      <c r="CT64" s="45">
        <f>+CT62-CT63</f>
        <v>2084685439.7218633</v>
      </c>
      <c r="CU64" s="43">
        <f t="shared" ref="CU64:CV64" si="71">+CU62-CU63</f>
        <v>2088448031.4020972</v>
      </c>
      <c r="CV64" s="44">
        <f t="shared" si="71"/>
        <v>4173133471.1239605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8"/>
      <c r="E65" s="39"/>
      <c r="F65" s="36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8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6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8"/>
      <c r="E66" s="39"/>
      <c r="F66" s="36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8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8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6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8">
        <v>6573478.7371033495</v>
      </c>
      <c r="E67" s="39">
        <v>58.844788465447657</v>
      </c>
      <c r="F67" s="36">
        <v>2383406.9510685247</v>
      </c>
      <c r="G67" s="39">
        <v>82.596581337279062</v>
      </c>
      <c r="H67" s="36">
        <v>8956885.6881718747</v>
      </c>
      <c r="I67" s="40">
        <v>63.720702621986554</v>
      </c>
      <c r="J67" s="38">
        <v>3234396.7797107268</v>
      </c>
      <c r="K67" s="39">
        <v>9.1171991704242501</v>
      </c>
      <c r="L67" s="36">
        <v>2671731.5284206462</v>
      </c>
      <c r="M67" s="39">
        <v>9.2938520432202196</v>
      </c>
      <c r="N67" s="36">
        <v>5906128.3081313726</v>
      </c>
      <c r="O67" s="40">
        <v>9.1962718927548242</v>
      </c>
      <c r="P67" s="116">
        <f t="shared" ref="P67:P74" si="72">+D67+J67</f>
        <v>9807875.5168140754</v>
      </c>
      <c r="Q67" s="117">
        <f t="shared" ref="Q67:Q74" si="73">+F67+L67</f>
        <v>5055138.4794891709</v>
      </c>
      <c r="R67" s="118">
        <f t="shared" ref="R67:R74" si="74">+P67+Q67</f>
        <v>14863013.996303245</v>
      </c>
      <c r="S67" s="32"/>
      <c r="T67" s="38">
        <v>2194631.1420311192</v>
      </c>
      <c r="U67" s="39">
        <v>16.688575658956839</v>
      </c>
      <c r="V67" s="36">
        <v>616497.55812379834</v>
      </c>
      <c r="W67" s="39">
        <v>10.651305427156156</v>
      </c>
      <c r="X67" s="36">
        <v>2811128.7001549173</v>
      </c>
      <c r="Y67" s="40">
        <v>14.843460148136955</v>
      </c>
      <c r="Z67" s="38">
        <v>1873172.0154846334</v>
      </c>
      <c r="AA67" s="39">
        <v>2.065034357654294</v>
      </c>
      <c r="AB67" s="36">
        <v>856271.33188512828</v>
      </c>
      <c r="AC67" s="39">
        <v>1.9804683430979149</v>
      </c>
      <c r="AD67" s="36">
        <v>2729443.3473697617</v>
      </c>
      <c r="AE67" s="40">
        <v>2.0377374465972262</v>
      </c>
      <c r="AF67" s="116">
        <f t="shared" ref="AF67:AF74" si="75">+T67+Z67</f>
        <v>4067803.1575157526</v>
      </c>
      <c r="AG67" s="117">
        <f t="shared" ref="AG67:AG74" si="76">+V67+AB67</f>
        <v>1472768.8900089266</v>
      </c>
      <c r="AH67" s="118">
        <f t="shared" ref="AH67:AH74" si="77">+AF67+AG67</f>
        <v>5540572.0475246795</v>
      </c>
      <c r="AI67" s="32"/>
      <c r="AJ67" s="38">
        <v>2559535.4324706988</v>
      </c>
      <c r="AK67" s="39">
        <v>60.434818484857828</v>
      </c>
      <c r="AL67" s="36">
        <v>1291781.7982309167</v>
      </c>
      <c r="AM67" s="39">
        <v>46.278859249486501</v>
      </c>
      <c r="AN67" s="36">
        <v>3851317.2307016156</v>
      </c>
      <c r="AO67" s="40">
        <v>54.811317593419417</v>
      </c>
      <c r="AP67" s="38">
        <v>256748.20475961734</v>
      </c>
      <c r="AQ67" s="39">
        <v>1.5643836240311559</v>
      </c>
      <c r="AR67" s="36">
        <v>581429.03814943181</v>
      </c>
      <c r="AS67" s="39">
        <v>4.1008663874781837</v>
      </c>
      <c r="AT67" s="36">
        <v>838177.24290904915</v>
      </c>
      <c r="AU67" s="40">
        <v>2.7400098819202463</v>
      </c>
      <c r="AV67" s="116">
        <f t="shared" ref="AV67:AV74" si="78">+AJ67+AP67</f>
        <v>2816283.6372303162</v>
      </c>
      <c r="AW67" s="117">
        <f t="shared" ref="AW67:AW74" si="79">+AL67+AR67</f>
        <v>1873210.8363803485</v>
      </c>
      <c r="AX67" s="118">
        <f t="shared" ref="AX67:AX74" si="80">+AV67+AW67</f>
        <v>4689494.4736106647</v>
      </c>
      <c r="AY67" s="32"/>
      <c r="AZ67" s="38">
        <v>3258065.0435045594</v>
      </c>
      <c r="BA67" s="39">
        <v>18.895200768266953</v>
      </c>
      <c r="BB67" s="36">
        <v>1107574.4903961646</v>
      </c>
      <c r="BC67" s="39">
        <v>18.496005222421907</v>
      </c>
      <c r="BD67" s="36">
        <v>4365639.5339007238</v>
      </c>
      <c r="BE67" s="40">
        <v>18.792301381347013</v>
      </c>
      <c r="BF67" s="38">
        <v>2302568.3598855892</v>
      </c>
      <c r="BG67" s="39">
        <v>2.2239539523466014</v>
      </c>
      <c r="BH67" s="36">
        <v>2128717.1519520599</v>
      </c>
      <c r="BI67" s="39">
        <v>4.3328072708642011</v>
      </c>
      <c r="BJ67" s="36">
        <v>4431285.5118376492</v>
      </c>
      <c r="BK67" s="40">
        <v>2.9026185499093438</v>
      </c>
      <c r="BL67" s="116">
        <f t="shared" ref="BL67:BL74" si="81">+AZ67+BF67</f>
        <v>5560633.4033901487</v>
      </c>
      <c r="BM67" s="117">
        <f t="shared" ref="BM67:BM74" si="82">+BB67+BH67</f>
        <v>3236291.6423482243</v>
      </c>
      <c r="BN67" s="118">
        <f t="shared" ref="BN67:BN74" si="83">+BL67+BM67</f>
        <v>8796925.045738373</v>
      </c>
      <c r="BO67" s="32"/>
      <c r="BP67" s="38">
        <v>1638542.8299999991</v>
      </c>
      <c r="BQ67" s="39">
        <v>11.214063100982097</v>
      </c>
      <c r="BR67" s="36">
        <v>287440.87</v>
      </c>
      <c r="BS67" s="39">
        <v>11.795349419344248</v>
      </c>
      <c r="BT67" s="36">
        <v>1925983.6999999993</v>
      </c>
      <c r="BU67" s="40">
        <v>11.297152225428775</v>
      </c>
      <c r="BV67" s="38">
        <v>527777.42000000004</v>
      </c>
      <c r="BW67" s="39">
        <v>1.6644929355367732</v>
      </c>
      <c r="BX67" s="36">
        <v>460037.14</v>
      </c>
      <c r="BY67" s="39">
        <v>2.1214728288939719</v>
      </c>
      <c r="BZ67" s="36">
        <v>987814.56</v>
      </c>
      <c r="CA67" s="40">
        <v>1.850089450262957</v>
      </c>
      <c r="CB67" s="116">
        <f t="shared" ref="CB67:CB74" si="84">+BP67+BV67</f>
        <v>2166320.2499999991</v>
      </c>
      <c r="CC67" s="117">
        <f t="shared" ref="CC67:CC74" si="85">+BR67+BX67</f>
        <v>747478.01</v>
      </c>
      <c r="CD67" s="118">
        <f t="shared" ref="CD67:CD74" si="86">+CB67+CC67</f>
        <v>2913798.2599999988</v>
      </c>
      <c r="CE67" s="32"/>
      <c r="CF67" s="38">
        <f t="shared" ref="CF67:CF73" si="87">+D67+T67+AJ67+AZ67+BP67</f>
        <v>16224253.185109723</v>
      </c>
      <c r="CG67" s="39">
        <f t="shared" ref="CG67:CG74" si="88">+CF67/$CF$112</f>
        <v>26.856502173377589</v>
      </c>
      <c r="CH67" s="36">
        <f t="shared" ref="CH67:CH73" si="89">+F67+V67+AL67+BB67+BR67</f>
        <v>5686701.667819404</v>
      </c>
      <c r="CI67" s="39">
        <f t="shared" ref="CI67:CI74" si="90">+CH67/$CH$112</f>
        <v>28.590783107784493</v>
      </c>
      <c r="CJ67" s="36">
        <f t="shared" ref="CJ67:CJ74" si="91">+CF67+CH67</f>
        <v>21910954.852929126</v>
      </c>
      <c r="CK67" s="40">
        <f t="shared" ref="CK67:CK74" si="92">+CJ67/$CJ$112</f>
        <v>27.286071791208585</v>
      </c>
      <c r="CL67" s="38">
        <f t="shared" ref="CL67:CL73" si="93">+J67+Z67+AP67+BF67+BV67</f>
        <v>8194662.7798405662</v>
      </c>
      <c r="CM67" s="39">
        <f t="shared" ref="CM67:CM74" si="94">+CL67/$CL$112</f>
        <v>2.949420419893392</v>
      </c>
      <c r="CN67" s="36">
        <f t="shared" ref="CN67:CN73" si="95">+L67+AB67+AR67+BH67+BX67</f>
        <v>6698186.1904072659</v>
      </c>
      <c r="CO67" s="39">
        <f t="shared" ref="CO67:CO74" si="96">+CN67/$CN$112</f>
        <v>4.2670045863031865</v>
      </c>
      <c r="CP67" s="36">
        <f t="shared" ref="CP67:CP73" si="97">+CL67+CN67</f>
        <v>14892848.970247831</v>
      </c>
      <c r="CQ67" s="40">
        <f t="shared" ref="CQ67:CQ74" si="98">+CP67/$CP$112</f>
        <v>3.4250916498541173</v>
      </c>
      <c r="CR67" s="152"/>
      <c r="CS67" s="161" t="s">
        <v>66</v>
      </c>
      <c r="CT67" s="38">
        <f t="shared" ref="CT67:CT73" si="99">+CJ67</f>
        <v>21910954.852929126</v>
      </c>
      <c r="CU67" s="36">
        <f t="shared" ref="CU67:CU73" si="100">+CP67</f>
        <v>14892848.970247831</v>
      </c>
      <c r="CV67" s="37">
        <f t="shared" ref="CV67:CV73" si="101">+CT67+CU67</f>
        <v>36803803.823176958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8">
        <v>398674.55837590416</v>
      </c>
      <c r="E68" s="39">
        <v>3.5688744107086934</v>
      </c>
      <c r="F68" s="36">
        <v>121384.63430446408</v>
      </c>
      <c r="G68" s="39">
        <v>4.2065648150978685</v>
      </c>
      <c r="H68" s="36">
        <v>520059.19268036826</v>
      </c>
      <c r="I68" s="40">
        <v>3.6997834198529134</v>
      </c>
      <c r="J68" s="38">
        <v>160198.36339182849</v>
      </c>
      <c r="K68" s="39">
        <v>0.45157118476661628</v>
      </c>
      <c r="L68" s="36">
        <v>136068.72900645618</v>
      </c>
      <c r="M68" s="39">
        <v>0.4733269872525635</v>
      </c>
      <c r="N68" s="36">
        <v>296267.0923982847</v>
      </c>
      <c r="O68" s="40">
        <v>0.4613094386756656</v>
      </c>
      <c r="P68" s="116">
        <f t="shared" si="72"/>
        <v>558872.92176773259</v>
      </c>
      <c r="Q68" s="117">
        <f t="shared" si="73"/>
        <v>257453.36331092025</v>
      </c>
      <c r="R68" s="118">
        <f t="shared" si="74"/>
        <v>816326.2850786529</v>
      </c>
      <c r="S68" s="32"/>
      <c r="T68" s="38">
        <v>1797075.2703471419</v>
      </c>
      <c r="U68" s="39">
        <v>13.66545203868402</v>
      </c>
      <c r="V68" s="36">
        <v>331346.68222197786</v>
      </c>
      <c r="W68" s="39">
        <v>5.7247180757079796</v>
      </c>
      <c r="X68" s="36">
        <v>2128421.9525691196</v>
      </c>
      <c r="Y68" s="40">
        <v>11.238598371408083</v>
      </c>
      <c r="Z68" s="38">
        <v>520781.2978413197</v>
      </c>
      <c r="AA68" s="39">
        <v>0.57412307250804184</v>
      </c>
      <c r="AB68" s="36">
        <v>261219.31636701728</v>
      </c>
      <c r="AC68" s="39">
        <v>0.60417366249038362</v>
      </c>
      <c r="AD68" s="36">
        <v>782000.61420833692</v>
      </c>
      <c r="AE68" s="40">
        <v>0.58382304815740282</v>
      </c>
      <c r="AF68" s="116">
        <f t="shared" si="75"/>
        <v>2317856.5681884615</v>
      </c>
      <c r="AG68" s="117">
        <f t="shared" si="76"/>
        <v>592565.99858899508</v>
      </c>
      <c r="AH68" s="118">
        <f t="shared" si="77"/>
        <v>2910422.5667774566</v>
      </c>
      <c r="AI68" s="32"/>
      <c r="AJ68" s="38">
        <v>771533.62780091388</v>
      </c>
      <c r="AK68" s="39">
        <v>18.21717103798909</v>
      </c>
      <c r="AL68" s="36">
        <v>389388.2790105493</v>
      </c>
      <c r="AM68" s="39">
        <v>13.950069107962214</v>
      </c>
      <c r="AN68" s="36">
        <v>1160921.9068114632</v>
      </c>
      <c r="AO68" s="40">
        <v>16.522050904596359</v>
      </c>
      <c r="AP68" s="38">
        <v>132345.96317673865</v>
      </c>
      <c r="AQ68" s="39">
        <v>0.806392619937355</v>
      </c>
      <c r="AR68" s="36">
        <v>299709.14945581078</v>
      </c>
      <c r="AS68" s="39">
        <v>2.1138730548011084</v>
      </c>
      <c r="AT68" s="36">
        <v>432055.11263254943</v>
      </c>
      <c r="AU68" s="40">
        <v>1.4123925317259047</v>
      </c>
      <c r="AV68" s="116">
        <f t="shared" si="78"/>
        <v>903879.59097765246</v>
      </c>
      <c r="AW68" s="117">
        <f t="shared" si="79"/>
        <v>689097.42846636008</v>
      </c>
      <c r="AX68" s="118">
        <f t="shared" si="80"/>
        <v>1592977.0194440125</v>
      </c>
      <c r="AY68" s="32"/>
      <c r="AZ68" s="38">
        <v>3016034.1261806488</v>
      </c>
      <c r="BA68" s="39">
        <v>17.491538559594808</v>
      </c>
      <c r="BB68" s="36">
        <v>1025296.4307700748</v>
      </c>
      <c r="BC68" s="39">
        <v>17.121997935570651</v>
      </c>
      <c r="BD68" s="36">
        <v>4041330.5569507238</v>
      </c>
      <c r="BE68" s="40">
        <v>17.396283229093559</v>
      </c>
      <c r="BF68" s="38">
        <v>1958199.5886238981</v>
      </c>
      <c r="BG68" s="39">
        <v>1.8913426374103381</v>
      </c>
      <c r="BH68" s="36">
        <v>1810349.3142137518</v>
      </c>
      <c r="BI68" s="39">
        <v>3.6847989241954555</v>
      </c>
      <c r="BJ68" s="36">
        <v>3768548.9028376499</v>
      </c>
      <c r="BK68" s="40">
        <v>2.4685071459276879</v>
      </c>
      <c r="BL68" s="116">
        <f t="shared" si="81"/>
        <v>4974233.7148045469</v>
      </c>
      <c r="BM68" s="117">
        <f t="shared" si="82"/>
        <v>2835645.7449838268</v>
      </c>
      <c r="BN68" s="118">
        <f t="shared" si="83"/>
        <v>7809879.4597883737</v>
      </c>
      <c r="BO68" s="32"/>
      <c r="BP68" s="38">
        <v>1028874.6400000001</v>
      </c>
      <c r="BQ68" s="39">
        <v>7.0415401567258673</v>
      </c>
      <c r="BR68" s="36">
        <v>170863.58999999997</v>
      </c>
      <c r="BS68" s="39">
        <v>7.0115142188846473</v>
      </c>
      <c r="BT68" s="36">
        <v>1199738.23</v>
      </c>
      <c r="BU68" s="40">
        <v>7.0372482461697281</v>
      </c>
      <c r="BV68" s="38">
        <v>151821.10999999999</v>
      </c>
      <c r="BW68" s="39">
        <v>0.47881011101299353</v>
      </c>
      <c r="BX68" s="36">
        <v>172535.58999999988</v>
      </c>
      <c r="BY68" s="39">
        <v>0.79565220799822867</v>
      </c>
      <c r="BZ68" s="36">
        <v>324356.69999999984</v>
      </c>
      <c r="CA68" s="40">
        <v>0.60749145952263195</v>
      </c>
      <c r="CB68" s="116">
        <f t="shared" si="84"/>
        <v>1180695.75</v>
      </c>
      <c r="CC68" s="117">
        <f t="shared" si="85"/>
        <v>343399.17999999982</v>
      </c>
      <c r="CD68" s="118">
        <f t="shared" si="86"/>
        <v>1524094.9299999997</v>
      </c>
      <c r="CE68" s="32"/>
      <c r="CF68" s="38">
        <f t="shared" si="87"/>
        <v>7012192.2227046099</v>
      </c>
      <c r="CG68" s="39">
        <f t="shared" si="88"/>
        <v>11.607496106017786</v>
      </c>
      <c r="CH68" s="36">
        <f t="shared" si="89"/>
        <v>2038279.6163070658</v>
      </c>
      <c r="CI68" s="39">
        <f t="shared" si="90"/>
        <v>10.247769942396109</v>
      </c>
      <c r="CJ68" s="36">
        <f t="shared" si="91"/>
        <v>9050471.8390116766</v>
      </c>
      <c r="CK68" s="40">
        <f t="shared" si="92"/>
        <v>11.270701163010743</v>
      </c>
      <c r="CL68" s="38">
        <f t="shared" si="93"/>
        <v>2923346.323033785</v>
      </c>
      <c r="CM68" s="39">
        <f t="shared" si="94"/>
        <v>1.052169878275804</v>
      </c>
      <c r="CN68" s="36">
        <f t="shared" si="95"/>
        <v>2679882.0990430359</v>
      </c>
      <c r="CO68" s="39">
        <f t="shared" si="96"/>
        <v>1.7071889138801566</v>
      </c>
      <c r="CP68" s="36">
        <f t="shared" si="97"/>
        <v>5603228.4220768213</v>
      </c>
      <c r="CQ68" s="40">
        <f t="shared" si="98"/>
        <v>1.2886433562188482</v>
      </c>
      <c r="CR68" s="152"/>
      <c r="CS68" s="161" t="s">
        <v>67</v>
      </c>
      <c r="CT68" s="38">
        <f t="shared" si="99"/>
        <v>9050471.8390116766</v>
      </c>
      <c r="CU68" s="36">
        <f t="shared" si="100"/>
        <v>5603228.4220768213</v>
      </c>
      <c r="CV68" s="37">
        <f t="shared" si="101"/>
        <v>14653700.261088498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8">
        <v>205882.29453880523</v>
      </c>
      <c r="E69" s="39">
        <v>1.8430271938866252</v>
      </c>
      <c r="F69" s="36">
        <v>57034.485802181611</v>
      </c>
      <c r="G69" s="39">
        <v>1.9765208553570006</v>
      </c>
      <c r="H69" s="36">
        <v>262916.78034098685</v>
      </c>
      <c r="I69" s="40">
        <v>1.8704315939369287</v>
      </c>
      <c r="J69" s="38">
        <v>76027.660159132021</v>
      </c>
      <c r="K69" s="39">
        <v>0.21430868484667767</v>
      </c>
      <c r="L69" s="36">
        <v>63934.039403817813</v>
      </c>
      <c r="M69" s="39">
        <v>0.22240015376685049</v>
      </c>
      <c r="N69" s="36">
        <v>139961.69956294983</v>
      </c>
      <c r="O69" s="40">
        <v>0.21793055900612182</v>
      </c>
      <c r="P69" s="116">
        <f t="shared" si="72"/>
        <v>281909.95469793724</v>
      </c>
      <c r="Q69" s="117">
        <f t="shared" si="73"/>
        <v>120968.52520599942</v>
      </c>
      <c r="R69" s="118">
        <f t="shared" si="74"/>
        <v>402878.47990393668</v>
      </c>
      <c r="S69" s="32"/>
      <c r="T69" s="38">
        <v>1922905.9429139805</v>
      </c>
      <c r="U69" s="39">
        <v>14.622302900376264</v>
      </c>
      <c r="V69" s="36">
        <v>504775.75368827966</v>
      </c>
      <c r="W69" s="39">
        <v>8.7210738370469887</v>
      </c>
      <c r="X69" s="36">
        <v>2427681.6966022602</v>
      </c>
      <c r="Y69" s="40">
        <v>12.81876440373979</v>
      </c>
      <c r="Z69" s="38">
        <v>1241483.2809479258</v>
      </c>
      <c r="AA69" s="39">
        <v>1.3686439944745568</v>
      </c>
      <c r="AB69" s="36">
        <v>621330.71153816092</v>
      </c>
      <c r="AC69" s="39">
        <v>1.4370746269021526</v>
      </c>
      <c r="AD69" s="36">
        <v>1862813.9924860867</v>
      </c>
      <c r="AE69" s="40">
        <v>1.3907325946853379</v>
      </c>
      <c r="AF69" s="116">
        <f t="shared" si="75"/>
        <v>3164389.2238619062</v>
      </c>
      <c r="AG69" s="117">
        <f t="shared" si="76"/>
        <v>1126106.4652264407</v>
      </c>
      <c r="AH69" s="118">
        <f t="shared" si="77"/>
        <v>4290495.6890883464</v>
      </c>
      <c r="AI69" s="32"/>
      <c r="AJ69" s="38">
        <v>159517.33845247683</v>
      </c>
      <c r="AK69" s="39">
        <v>3.7664653015790712</v>
      </c>
      <c r="AL69" s="36">
        <v>80507.420097029375</v>
      </c>
      <c r="AM69" s="39">
        <v>2.884226707879102</v>
      </c>
      <c r="AN69" s="36">
        <v>240024.75854950619</v>
      </c>
      <c r="AO69" s="40">
        <v>3.4159931480752324</v>
      </c>
      <c r="AP69" s="38">
        <v>52425.37051886406</v>
      </c>
      <c r="AQ69" s="39">
        <v>0.31943121549871167</v>
      </c>
      <c r="AR69" s="36">
        <v>118721.89246249798</v>
      </c>
      <c r="AS69" s="39">
        <v>0.83735518233977502</v>
      </c>
      <c r="AT69" s="36">
        <v>171147.26298136206</v>
      </c>
      <c r="AU69" s="40">
        <v>0.5594821331643105</v>
      </c>
      <c r="AV69" s="116">
        <f t="shared" si="78"/>
        <v>211942.70897134091</v>
      </c>
      <c r="AW69" s="117">
        <f t="shared" si="79"/>
        <v>199229.31255952735</v>
      </c>
      <c r="AX69" s="118">
        <f t="shared" si="80"/>
        <v>411172.02153086825</v>
      </c>
      <c r="AY69" s="32"/>
      <c r="AZ69" s="38">
        <v>3107123.2633081134</v>
      </c>
      <c r="BA69" s="39">
        <v>18.019811479517941</v>
      </c>
      <c r="BB69" s="36">
        <v>1056262.0509426105</v>
      </c>
      <c r="BC69" s="39">
        <v>17.639110127475586</v>
      </c>
      <c r="BD69" s="36">
        <v>4163385.3142507239</v>
      </c>
      <c r="BE69" s="40">
        <v>17.921679283073153</v>
      </c>
      <c r="BF69" s="38">
        <v>2089010.9885911383</v>
      </c>
      <c r="BG69" s="39">
        <v>2.0176878678223424</v>
      </c>
      <c r="BH69" s="36">
        <v>1931284.0389465112</v>
      </c>
      <c r="BI69" s="39">
        <v>3.9309503934695944</v>
      </c>
      <c r="BJ69" s="36">
        <v>4020295.0275376495</v>
      </c>
      <c r="BK69" s="40">
        <v>2.6334080464609464</v>
      </c>
      <c r="BL69" s="116">
        <f t="shared" si="81"/>
        <v>5196134.2518992517</v>
      </c>
      <c r="BM69" s="117">
        <f t="shared" si="82"/>
        <v>2987546.0898891217</v>
      </c>
      <c r="BN69" s="118">
        <f t="shared" si="83"/>
        <v>8183680.3417883739</v>
      </c>
      <c r="BO69" s="32"/>
      <c r="BP69" s="38">
        <v>790963.10000000021</v>
      </c>
      <c r="BQ69" s="39">
        <v>5.4132915853950667</v>
      </c>
      <c r="BR69" s="36">
        <v>161062.15000000005</v>
      </c>
      <c r="BS69" s="39">
        <v>6.609304854528296</v>
      </c>
      <c r="BT69" s="36">
        <v>952025.25000000023</v>
      </c>
      <c r="BU69" s="40">
        <v>5.5842498416273685</v>
      </c>
      <c r="BV69" s="38">
        <v>408754.12</v>
      </c>
      <c r="BW69" s="39">
        <v>1.2891198435725999</v>
      </c>
      <c r="BX69" s="36">
        <v>477117.40999999992</v>
      </c>
      <c r="BY69" s="39">
        <v>2.2002389231166526</v>
      </c>
      <c r="BZ69" s="36">
        <v>885871.52999999991</v>
      </c>
      <c r="CA69" s="40">
        <v>1.6591591562907357</v>
      </c>
      <c r="CB69" s="116">
        <f t="shared" si="84"/>
        <v>1199717.2200000002</v>
      </c>
      <c r="CC69" s="117">
        <f t="shared" si="85"/>
        <v>638179.55999999994</v>
      </c>
      <c r="CD69" s="118">
        <f t="shared" si="86"/>
        <v>1837896.7800000003</v>
      </c>
      <c r="CE69" s="32"/>
      <c r="CF69" s="38">
        <f t="shared" si="87"/>
        <v>6186391.9392133765</v>
      </c>
      <c r="CG69" s="39">
        <f t="shared" si="88"/>
        <v>10.240523657097134</v>
      </c>
      <c r="CH69" s="36">
        <f t="shared" si="89"/>
        <v>1859641.8605301015</v>
      </c>
      <c r="CI69" s="39">
        <f t="shared" si="90"/>
        <v>9.3496406525860074</v>
      </c>
      <c r="CJ69" s="36">
        <f t="shared" si="91"/>
        <v>8046033.7997434782</v>
      </c>
      <c r="CK69" s="40">
        <f t="shared" si="92"/>
        <v>10.019857982818213</v>
      </c>
      <c r="CL69" s="38">
        <f t="shared" si="93"/>
        <v>3867701.4202170605</v>
      </c>
      <c r="CM69" s="39">
        <f t="shared" si="94"/>
        <v>1.3920618643273583</v>
      </c>
      <c r="CN69" s="36">
        <f t="shared" si="95"/>
        <v>3212388.0923509877</v>
      </c>
      <c r="CO69" s="39">
        <f t="shared" si="96"/>
        <v>2.0464159002743356</v>
      </c>
      <c r="CP69" s="36">
        <f t="shared" si="97"/>
        <v>7080089.5125680482</v>
      </c>
      <c r="CQ69" s="40">
        <f t="shared" si="98"/>
        <v>1.6282952656111562</v>
      </c>
      <c r="CR69" s="152"/>
      <c r="CS69" s="161" t="s">
        <v>68</v>
      </c>
      <c r="CT69" s="38">
        <f t="shared" si="99"/>
        <v>8046033.7997434782</v>
      </c>
      <c r="CU69" s="36">
        <f t="shared" si="100"/>
        <v>7080089.5125680482</v>
      </c>
      <c r="CV69" s="37">
        <f t="shared" si="101"/>
        <v>15126123.312311526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8">
        <v>497372.82620383007</v>
      </c>
      <c r="E70" s="39">
        <v>4.4524063919499808</v>
      </c>
      <c r="F70" s="36">
        <v>120852.84127024186</v>
      </c>
      <c r="G70" s="39">
        <v>4.1881356137455592</v>
      </c>
      <c r="H70" s="36">
        <v>618225.66747407196</v>
      </c>
      <c r="I70" s="40">
        <v>4.3981552608644341</v>
      </c>
      <c r="J70" s="38">
        <v>189823.59178023753</v>
      </c>
      <c r="K70" s="39">
        <v>0.53507952529575464</v>
      </c>
      <c r="L70" s="36">
        <v>135472.60411243039</v>
      </c>
      <c r="M70" s="39">
        <v>0.47125331461539133</v>
      </c>
      <c r="N70" s="36">
        <v>325296.19589266792</v>
      </c>
      <c r="O70" s="40">
        <v>0.5065098668766117</v>
      </c>
      <c r="P70" s="116">
        <f t="shared" si="72"/>
        <v>687196.41798406758</v>
      </c>
      <c r="Q70" s="117">
        <f t="shared" si="73"/>
        <v>256325.44538267225</v>
      </c>
      <c r="R70" s="118">
        <f t="shared" si="74"/>
        <v>943521.86336673982</v>
      </c>
      <c r="S70" s="32"/>
      <c r="T70" s="38">
        <v>1309079.8175088295</v>
      </c>
      <c r="U70" s="39">
        <v>9.9546010988846767</v>
      </c>
      <c r="V70" s="36">
        <v>316586.4908689236</v>
      </c>
      <c r="W70" s="39">
        <v>5.4697044034022735</v>
      </c>
      <c r="X70" s="36">
        <v>1625666.308377753</v>
      </c>
      <c r="Y70" s="40">
        <v>8.5839232694128516</v>
      </c>
      <c r="Z70" s="38">
        <v>636006.03331493284</v>
      </c>
      <c r="AA70" s="39">
        <v>0.70114986750480424</v>
      </c>
      <c r="AB70" s="36">
        <v>318906.2392337601</v>
      </c>
      <c r="AC70" s="39">
        <v>0.73759763722137694</v>
      </c>
      <c r="AD70" s="36">
        <v>954912.272548693</v>
      </c>
      <c r="AE70" s="40">
        <v>0.71291477724308294</v>
      </c>
      <c r="AF70" s="116">
        <f t="shared" si="75"/>
        <v>1945085.8508237624</v>
      </c>
      <c r="AG70" s="117">
        <f t="shared" si="76"/>
        <v>635492.73010268365</v>
      </c>
      <c r="AH70" s="118">
        <f t="shared" si="77"/>
        <v>2580578.5809264462</v>
      </c>
      <c r="AI70" s="32"/>
      <c r="AJ70" s="38">
        <v>135515.34055638491</v>
      </c>
      <c r="AK70" s="39">
        <v>3.1997388684450536</v>
      </c>
      <c r="AL70" s="36">
        <v>68393.759309212459</v>
      </c>
      <c r="AM70" s="39">
        <v>2.4502475301548547</v>
      </c>
      <c r="AN70" s="36">
        <v>203909.09986559738</v>
      </c>
      <c r="AO70" s="40">
        <v>2.9020009943157672</v>
      </c>
      <c r="AP70" s="38">
        <v>45322.799490968682</v>
      </c>
      <c r="AQ70" s="39">
        <v>0.27615478513394803</v>
      </c>
      <c r="AR70" s="36">
        <v>102637.49161925298</v>
      </c>
      <c r="AS70" s="39">
        <v>0.72391059245357647</v>
      </c>
      <c r="AT70" s="36">
        <v>147960.29111022165</v>
      </c>
      <c r="AU70" s="40">
        <v>0.48368368767296055</v>
      </c>
      <c r="AV70" s="116">
        <f t="shared" si="78"/>
        <v>180838.14004735358</v>
      </c>
      <c r="AW70" s="117">
        <f t="shared" si="79"/>
        <v>171031.25092846545</v>
      </c>
      <c r="AX70" s="118">
        <f t="shared" si="80"/>
        <v>351869.39097581903</v>
      </c>
      <c r="AY70" s="32"/>
      <c r="AZ70" s="38">
        <v>3045523.7235404756</v>
      </c>
      <c r="BA70" s="39">
        <v>17.662563955112976</v>
      </c>
      <c r="BB70" s="36">
        <v>1035321.3766602481</v>
      </c>
      <c r="BC70" s="39">
        <v>17.289410107977059</v>
      </c>
      <c r="BD70" s="36">
        <v>4080845.1002007239</v>
      </c>
      <c r="BE70" s="40">
        <v>17.56637725539462</v>
      </c>
      <c r="BF70" s="38">
        <v>1997341.7599620288</v>
      </c>
      <c r="BG70" s="39">
        <v>1.9291484147185909</v>
      </c>
      <c r="BH70" s="36">
        <v>1846536.127575621</v>
      </c>
      <c r="BI70" s="39">
        <v>3.7584538425578757</v>
      </c>
      <c r="BJ70" s="36">
        <v>3843877.8875376498</v>
      </c>
      <c r="BK70" s="40">
        <v>2.5178497819984074</v>
      </c>
      <c r="BL70" s="116">
        <f t="shared" si="81"/>
        <v>5042865.4835025044</v>
      </c>
      <c r="BM70" s="117">
        <f t="shared" si="82"/>
        <v>2881857.5042358693</v>
      </c>
      <c r="BN70" s="118">
        <f t="shared" si="83"/>
        <v>7924722.9877383737</v>
      </c>
      <c r="BO70" s="32"/>
      <c r="BP70" s="38">
        <v>772154.93000000017</v>
      </c>
      <c r="BQ70" s="39">
        <v>5.284569893576978</v>
      </c>
      <c r="BR70" s="36">
        <v>129784.63999999998</v>
      </c>
      <c r="BS70" s="39">
        <v>5.3258090196561199</v>
      </c>
      <c r="BT70" s="36">
        <v>901939.57000000018</v>
      </c>
      <c r="BU70" s="40">
        <v>5.2904646183806117</v>
      </c>
      <c r="BV70" s="38">
        <v>194746.02000000005</v>
      </c>
      <c r="BW70" s="39">
        <v>0.61418575753753013</v>
      </c>
      <c r="BX70" s="36">
        <v>220095.62000000002</v>
      </c>
      <c r="BY70" s="39">
        <v>1.0149764812218698</v>
      </c>
      <c r="BZ70" s="36">
        <v>414841.64000000007</v>
      </c>
      <c r="CA70" s="40">
        <v>0.77696176263466243</v>
      </c>
      <c r="CB70" s="116">
        <f t="shared" si="84"/>
        <v>966900.95000000019</v>
      </c>
      <c r="CC70" s="117">
        <f t="shared" si="85"/>
        <v>349880.26</v>
      </c>
      <c r="CD70" s="118">
        <f t="shared" si="86"/>
        <v>1316781.2100000002</v>
      </c>
      <c r="CE70" s="32"/>
      <c r="CF70" s="38">
        <f t="shared" si="87"/>
        <v>5759646.6378095206</v>
      </c>
      <c r="CG70" s="39">
        <f t="shared" si="88"/>
        <v>9.5341191166927786</v>
      </c>
      <c r="CH70" s="36">
        <f t="shared" si="89"/>
        <v>1670939.108108626</v>
      </c>
      <c r="CI70" s="39">
        <f t="shared" si="90"/>
        <v>8.4009080160815923</v>
      </c>
      <c r="CJ70" s="36">
        <f t="shared" si="91"/>
        <v>7430585.7459181463</v>
      </c>
      <c r="CK70" s="40">
        <f t="shared" si="92"/>
        <v>9.2534304175588797</v>
      </c>
      <c r="CL70" s="38">
        <f t="shared" si="93"/>
        <v>3063240.204548168</v>
      </c>
      <c r="CM70" s="39">
        <f t="shared" si="94"/>
        <v>1.1025204395913599</v>
      </c>
      <c r="CN70" s="36">
        <f t="shared" si="95"/>
        <v>2623648.0825410644</v>
      </c>
      <c r="CO70" s="39">
        <f t="shared" si="96"/>
        <v>1.6713656627045166</v>
      </c>
      <c r="CP70" s="36">
        <f t="shared" si="97"/>
        <v>5686888.2870892324</v>
      </c>
      <c r="CQ70" s="40">
        <f t="shared" si="98"/>
        <v>1.3078836443366133</v>
      </c>
      <c r="CR70" s="152"/>
      <c r="CS70" s="161" t="s">
        <v>69</v>
      </c>
      <c r="CT70" s="38">
        <f t="shared" si="99"/>
        <v>7430585.7459181463</v>
      </c>
      <c r="CU70" s="36">
        <f t="shared" si="100"/>
        <v>5686888.2870892324</v>
      </c>
      <c r="CV70" s="37">
        <f t="shared" si="101"/>
        <v>13117474.03300738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8">
        <v>563727.40160025714</v>
      </c>
      <c r="E71" s="39">
        <v>5.0464025253638001</v>
      </c>
      <c r="F71" s="36">
        <v>229841.08645263111</v>
      </c>
      <c r="G71" s="39">
        <v>7.9651055743218429</v>
      </c>
      <c r="H71" s="36">
        <v>793568.48805288831</v>
      </c>
      <c r="I71" s="40">
        <v>5.6455718424735641</v>
      </c>
      <c r="J71" s="38">
        <v>584932.85271740437</v>
      </c>
      <c r="K71" s="39">
        <v>1.6488234693413124</v>
      </c>
      <c r="L71" s="36">
        <v>257645.33284030645</v>
      </c>
      <c r="M71" s="39">
        <v>0.89624184824420539</v>
      </c>
      <c r="N71" s="36">
        <v>842578.18555771082</v>
      </c>
      <c r="O71" s="40">
        <v>1.3119555961262701</v>
      </c>
      <c r="P71" s="116">
        <f t="shared" si="72"/>
        <v>1148660.2543176615</v>
      </c>
      <c r="Q71" s="117">
        <f t="shared" si="73"/>
        <v>487486.41929293756</v>
      </c>
      <c r="R71" s="118">
        <f t="shared" si="74"/>
        <v>1636146.673610599</v>
      </c>
      <c r="S71" s="32"/>
      <c r="T71" s="38">
        <v>933055.23413732613</v>
      </c>
      <c r="U71" s="39">
        <v>7.0952072859383764</v>
      </c>
      <c r="V71" s="36">
        <v>410752.76569780667</v>
      </c>
      <c r="W71" s="39">
        <v>7.0966269125398522</v>
      </c>
      <c r="X71" s="36">
        <v>1343807.9998351329</v>
      </c>
      <c r="Y71" s="40">
        <v>7.0956411533919415</v>
      </c>
      <c r="Z71" s="38">
        <v>1047638.0856692789</v>
      </c>
      <c r="AA71" s="39">
        <v>1.1549439258169298</v>
      </c>
      <c r="AB71" s="36">
        <v>487833.32394945296</v>
      </c>
      <c r="AC71" s="39">
        <v>1.1283087717804527</v>
      </c>
      <c r="AD71" s="36">
        <v>1535471.4096187318</v>
      </c>
      <c r="AE71" s="40">
        <v>1.146346412566021</v>
      </c>
      <c r="AF71" s="116">
        <f t="shared" si="75"/>
        <v>1980693.3198066051</v>
      </c>
      <c r="AG71" s="117">
        <f t="shared" si="76"/>
        <v>898586.08964725956</v>
      </c>
      <c r="AH71" s="118">
        <f t="shared" si="77"/>
        <v>2879279.4094538647</v>
      </c>
      <c r="AI71" s="32"/>
      <c r="AJ71" s="38">
        <v>275371.10632984666</v>
      </c>
      <c r="AK71" s="39">
        <v>6.5019622763941882</v>
      </c>
      <c r="AL71" s="36">
        <v>138978.10454307066</v>
      </c>
      <c r="AM71" s="39">
        <v>4.9789741175463282</v>
      </c>
      <c r="AN71" s="36">
        <v>414349.21087291732</v>
      </c>
      <c r="AO71" s="40">
        <v>5.8969502721542346</v>
      </c>
      <c r="AP71" s="38">
        <v>94965.932340368498</v>
      </c>
      <c r="AQ71" s="39">
        <v>0.57863364432564079</v>
      </c>
      <c r="AR71" s="36">
        <v>215058.76058343175</v>
      </c>
      <c r="AS71" s="39">
        <v>1.516826963813684</v>
      </c>
      <c r="AT71" s="36">
        <v>310024.69292380026</v>
      </c>
      <c r="AU71" s="40">
        <v>1.0134738558425391</v>
      </c>
      <c r="AV71" s="116">
        <f t="shared" si="78"/>
        <v>370337.03867021517</v>
      </c>
      <c r="AW71" s="117">
        <f t="shared" si="79"/>
        <v>354036.86512650241</v>
      </c>
      <c r="AX71" s="118">
        <f t="shared" si="80"/>
        <v>724373.90379671752</v>
      </c>
      <c r="AY71" s="32"/>
      <c r="AZ71" s="38">
        <v>160305.02876388651</v>
      </c>
      <c r="BA71" s="39">
        <v>0.92969159983322025</v>
      </c>
      <c r="BB71" s="36">
        <v>54495.462236113475</v>
      </c>
      <c r="BC71" s="39">
        <v>0.91005017076270955</v>
      </c>
      <c r="BD71" s="36">
        <v>214800.49099999998</v>
      </c>
      <c r="BE71" s="40">
        <v>0.92462869011234994</v>
      </c>
      <c r="BF71" s="38">
        <v>654883.50106725132</v>
      </c>
      <c r="BG71" s="39">
        <v>0.63252443484347232</v>
      </c>
      <c r="BH71" s="36">
        <v>605437.72143274883</v>
      </c>
      <c r="BI71" s="39">
        <v>1.2323125968491027</v>
      </c>
      <c r="BJ71" s="36">
        <v>1260321.2225000001</v>
      </c>
      <c r="BK71" s="40">
        <v>0.82554639043239109</v>
      </c>
      <c r="BL71" s="116">
        <f t="shared" si="81"/>
        <v>815188.52983113786</v>
      </c>
      <c r="BM71" s="117">
        <f t="shared" si="82"/>
        <v>659933.18366886233</v>
      </c>
      <c r="BN71" s="118">
        <f t="shared" si="83"/>
        <v>1475121.7135000001</v>
      </c>
      <c r="BO71" s="32"/>
      <c r="BP71" s="38">
        <v>-15733.580000000016</v>
      </c>
      <c r="BQ71" s="39">
        <v>-0.10767943058549784</v>
      </c>
      <c r="BR71" s="36">
        <v>197920.77999999997</v>
      </c>
      <c r="BS71" s="39">
        <v>8.1218260905248467</v>
      </c>
      <c r="BT71" s="36">
        <v>182187.19999999995</v>
      </c>
      <c r="BU71" s="40">
        <v>1.0686469111470869</v>
      </c>
      <c r="BV71" s="38">
        <v>1210259.1499999999</v>
      </c>
      <c r="BW71" s="39">
        <v>3.8168889554686514</v>
      </c>
      <c r="BX71" s="36">
        <v>1032309.66</v>
      </c>
      <c r="BY71" s="39">
        <v>4.7605219324134875</v>
      </c>
      <c r="BZ71" s="36">
        <v>2242568.81</v>
      </c>
      <c r="CA71" s="40">
        <v>4.2001333700424031</v>
      </c>
      <c r="CB71" s="116">
        <f t="shared" si="84"/>
        <v>1194525.5699999998</v>
      </c>
      <c r="CC71" s="117">
        <f t="shared" si="85"/>
        <v>1230230.44</v>
      </c>
      <c r="CD71" s="118">
        <f t="shared" si="86"/>
        <v>2424756.0099999998</v>
      </c>
      <c r="CE71" s="32"/>
      <c r="CF71" s="38">
        <f t="shared" si="87"/>
        <v>1916725.1908313164</v>
      </c>
      <c r="CG71" s="39">
        <f t="shared" si="88"/>
        <v>3.1728137909344816</v>
      </c>
      <c r="CH71" s="36">
        <f t="shared" si="89"/>
        <v>1031988.1989296218</v>
      </c>
      <c r="CI71" s="39">
        <f t="shared" si="90"/>
        <v>5.1884822677367488</v>
      </c>
      <c r="CJ71" s="36">
        <f t="shared" si="91"/>
        <v>2948713.3897609385</v>
      </c>
      <c r="CK71" s="40">
        <f t="shared" si="92"/>
        <v>3.6720811933925828</v>
      </c>
      <c r="CL71" s="38">
        <f t="shared" si="93"/>
        <v>3592679.5217943029</v>
      </c>
      <c r="CM71" s="39">
        <f t="shared" si="94"/>
        <v>1.2930760701685766</v>
      </c>
      <c r="CN71" s="36">
        <f t="shared" si="95"/>
        <v>2598284.79880594</v>
      </c>
      <c r="CO71" s="39">
        <f t="shared" si="96"/>
        <v>1.6552082665162056</v>
      </c>
      <c r="CP71" s="36">
        <f t="shared" si="97"/>
        <v>6190964.3206002433</v>
      </c>
      <c r="CQ71" s="40">
        <f t="shared" si="98"/>
        <v>1.4238122095640775</v>
      </c>
      <c r="CR71" s="152"/>
      <c r="CS71" s="161" t="s">
        <v>70</v>
      </c>
      <c r="CT71" s="38">
        <f t="shared" si="99"/>
        <v>2948713.3897609385</v>
      </c>
      <c r="CU71" s="36">
        <f t="shared" si="100"/>
        <v>6190964.3206002433</v>
      </c>
      <c r="CV71" s="37">
        <f t="shared" si="101"/>
        <v>9139677.7103611827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8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2"/>
        <v>0</v>
      </c>
      <c r="Q72" s="117">
        <f t="shared" si="73"/>
        <v>0</v>
      </c>
      <c r="R72" s="118">
        <f t="shared" si="74"/>
        <v>0</v>
      </c>
      <c r="S72" s="32"/>
      <c r="T72" s="38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75"/>
        <v>0</v>
      </c>
      <c r="AG72" s="117">
        <f t="shared" si="76"/>
        <v>0</v>
      </c>
      <c r="AH72" s="118">
        <f t="shared" si="77"/>
        <v>0</v>
      </c>
      <c r="AI72" s="32"/>
      <c r="AJ72" s="38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8"/>
        <v>0</v>
      </c>
      <c r="AW72" s="117">
        <f t="shared" si="79"/>
        <v>0</v>
      </c>
      <c r="AX72" s="118">
        <f t="shared" si="80"/>
        <v>0</v>
      </c>
      <c r="AY72" s="32"/>
      <c r="AZ72" s="38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1"/>
        <v>0</v>
      </c>
      <c r="BM72" s="117">
        <f t="shared" si="82"/>
        <v>0</v>
      </c>
      <c r="BN72" s="118">
        <f t="shared" si="83"/>
        <v>0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84"/>
        <v>0</v>
      </c>
      <c r="CC72" s="117">
        <f t="shared" si="85"/>
        <v>0</v>
      </c>
      <c r="CD72" s="118">
        <f t="shared" si="86"/>
        <v>0</v>
      </c>
      <c r="CE72" s="32"/>
      <c r="CF72" s="38">
        <f t="shared" si="87"/>
        <v>0</v>
      </c>
      <c r="CG72" s="39">
        <f t="shared" si="88"/>
        <v>0</v>
      </c>
      <c r="CH72" s="36">
        <f t="shared" si="89"/>
        <v>0</v>
      </c>
      <c r="CI72" s="39">
        <f t="shared" si="90"/>
        <v>0</v>
      </c>
      <c r="CJ72" s="36">
        <f t="shared" si="91"/>
        <v>0</v>
      </c>
      <c r="CK72" s="40">
        <f t="shared" si="92"/>
        <v>0</v>
      </c>
      <c r="CL72" s="38">
        <f t="shared" si="93"/>
        <v>0</v>
      </c>
      <c r="CM72" s="39">
        <f t="shared" si="94"/>
        <v>0</v>
      </c>
      <c r="CN72" s="36">
        <f t="shared" si="95"/>
        <v>0</v>
      </c>
      <c r="CO72" s="39">
        <f t="shared" si="96"/>
        <v>0</v>
      </c>
      <c r="CP72" s="36">
        <f t="shared" si="97"/>
        <v>0</v>
      </c>
      <c r="CQ72" s="40">
        <f t="shared" si="98"/>
        <v>0</v>
      </c>
      <c r="CR72" s="152"/>
      <c r="CS72" s="161" t="s">
        <v>71</v>
      </c>
      <c r="CT72" s="38">
        <f t="shared" si="99"/>
        <v>0</v>
      </c>
      <c r="CU72" s="36">
        <f t="shared" si="100"/>
        <v>0</v>
      </c>
      <c r="CV72" s="37">
        <f t="shared" si="101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8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2"/>
        <v>0</v>
      </c>
      <c r="Q73" s="117">
        <f t="shared" si="73"/>
        <v>0</v>
      </c>
      <c r="R73" s="118">
        <f t="shared" si="74"/>
        <v>0</v>
      </c>
      <c r="S73" s="32"/>
      <c r="T73" s="38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75"/>
        <v>0</v>
      </c>
      <c r="AG73" s="117">
        <f t="shared" si="76"/>
        <v>0</v>
      </c>
      <c r="AH73" s="118">
        <f t="shared" si="77"/>
        <v>0</v>
      </c>
      <c r="AI73" s="32"/>
      <c r="AJ73" s="38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78"/>
        <v>0</v>
      </c>
      <c r="AW73" s="117">
        <f t="shared" si="79"/>
        <v>0</v>
      </c>
      <c r="AX73" s="118">
        <f t="shared" si="80"/>
        <v>0</v>
      </c>
      <c r="AY73" s="32"/>
      <c r="AZ73" s="38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1"/>
        <v>0</v>
      </c>
      <c r="BM73" s="117">
        <f t="shared" si="82"/>
        <v>0</v>
      </c>
      <c r="BN73" s="118">
        <f t="shared" si="83"/>
        <v>0</v>
      </c>
      <c r="BO73" s="32"/>
      <c r="BP73" s="38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84"/>
        <v>0</v>
      </c>
      <c r="CC73" s="117">
        <f t="shared" si="85"/>
        <v>0</v>
      </c>
      <c r="CD73" s="118">
        <f t="shared" si="86"/>
        <v>0</v>
      </c>
      <c r="CE73" s="32"/>
      <c r="CF73" s="38">
        <f t="shared" si="87"/>
        <v>0</v>
      </c>
      <c r="CG73" s="39">
        <f t="shared" si="88"/>
        <v>0</v>
      </c>
      <c r="CH73" s="36">
        <f t="shared" si="89"/>
        <v>0</v>
      </c>
      <c r="CI73" s="39">
        <f t="shared" si="90"/>
        <v>0</v>
      </c>
      <c r="CJ73" s="36">
        <f t="shared" si="91"/>
        <v>0</v>
      </c>
      <c r="CK73" s="40">
        <f t="shared" si="92"/>
        <v>0</v>
      </c>
      <c r="CL73" s="38">
        <f t="shared" si="93"/>
        <v>0</v>
      </c>
      <c r="CM73" s="39">
        <f t="shared" si="94"/>
        <v>0</v>
      </c>
      <c r="CN73" s="36">
        <f t="shared" si="95"/>
        <v>0</v>
      </c>
      <c r="CO73" s="39">
        <f t="shared" si="96"/>
        <v>0</v>
      </c>
      <c r="CP73" s="36">
        <f t="shared" si="97"/>
        <v>0</v>
      </c>
      <c r="CQ73" s="40">
        <f t="shared" si="98"/>
        <v>0</v>
      </c>
      <c r="CR73" s="152"/>
      <c r="CS73" s="161" t="s">
        <v>72</v>
      </c>
      <c r="CT73" s="38">
        <f t="shared" si="99"/>
        <v>0</v>
      </c>
      <c r="CU73" s="36">
        <f t="shared" si="100"/>
        <v>0</v>
      </c>
      <c r="CV73" s="37">
        <f t="shared" si="101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5">
        <v>8239135.8178221462</v>
      </c>
      <c r="E74" s="46">
        <v>73.755498987356759</v>
      </c>
      <c r="F74" s="43">
        <v>2912519.9988980433</v>
      </c>
      <c r="G74" s="46">
        <v>100.93290819580133</v>
      </c>
      <c r="H74" s="43">
        <v>11151655.81672019</v>
      </c>
      <c r="I74" s="47">
        <v>79.334644739114395</v>
      </c>
      <c r="J74" s="45">
        <v>4245379.2477593292</v>
      </c>
      <c r="K74" s="46">
        <v>11.966982034674611</v>
      </c>
      <c r="L74" s="43">
        <v>3264852.2337836567</v>
      </c>
      <c r="M74" s="46">
        <v>11.35707434709923</v>
      </c>
      <c r="N74" s="43">
        <v>7510231.4815429859</v>
      </c>
      <c r="O74" s="47">
        <v>11.693977353439493</v>
      </c>
      <c r="P74" s="122">
        <f t="shared" si="72"/>
        <v>12484515.065581474</v>
      </c>
      <c r="Q74" s="123">
        <f t="shared" si="73"/>
        <v>6177372.2326817</v>
      </c>
      <c r="R74" s="124">
        <f t="shared" si="74"/>
        <v>18661887.298263174</v>
      </c>
      <c r="S74" s="32"/>
      <c r="T74" s="45">
        <v>8156747.4069383973</v>
      </c>
      <c r="U74" s="46">
        <v>62.026138982840173</v>
      </c>
      <c r="V74" s="43">
        <v>2179959.2506007859</v>
      </c>
      <c r="W74" s="46">
        <v>37.663428655853245</v>
      </c>
      <c r="X74" s="43">
        <v>10336706.657539183</v>
      </c>
      <c r="Y74" s="47">
        <v>54.580387346089623</v>
      </c>
      <c r="Z74" s="45">
        <v>5319080.7132580914</v>
      </c>
      <c r="AA74" s="46">
        <v>5.8638952179586274</v>
      </c>
      <c r="AB74" s="43">
        <v>2545560.9229735197</v>
      </c>
      <c r="AC74" s="46">
        <v>5.8876230414922812</v>
      </c>
      <c r="AD74" s="43">
        <v>7864641.6362316106</v>
      </c>
      <c r="AE74" s="47">
        <v>5.8715542792490716</v>
      </c>
      <c r="AF74" s="122">
        <f t="shared" si="75"/>
        <v>13475828.120196488</v>
      </c>
      <c r="AG74" s="123">
        <f t="shared" si="76"/>
        <v>4725520.1735743061</v>
      </c>
      <c r="AH74" s="124">
        <f t="shared" si="77"/>
        <v>18201348.293770794</v>
      </c>
      <c r="AI74" s="32"/>
      <c r="AJ74" s="45">
        <v>3901472.8456103215</v>
      </c>
      <c r="AK74" s="46">
        <v>92.120155969265241</v>
      </c>
      <c r="AL74" s="43">
        <v>1969049.3611907782</v>
      </c>
      <c r="AM74" s="46">
        <v>70.542376713028986</v>
      </c>
      <c r="AN74" s="43">
        <v>5870522.2068010997</v>
      </c>
      <c r="AO74" s="47">
        <v>83.548312912561016</v>
      </c>
      <c r="AP74" s="45">
        <v>581808.27028655726</v>
      </c>
      <c r="AQ74" s="46">
        <v>3.5449958889268118</v>
      </c>
      <c r="AR74" s="43">
        <v>1317556.3322704253</v>
      </c>
      <c r="AS74" s="46">
        <v>9.292832180886327</v>
      </c>
      <c r="AT74" s="43">
        <v>1899364.6025569828</v>
      </c>
      <c r="AU74" s="47">
        <v>6.209042090325962</v>
      </c>
      <c r="AV74" s="122">
        <f t="shared" si="78"/>
        <v>4483281.1158968788</v>
      </c>
      <c r="AW74" s="123">
        <f t="shared" si="79"/>
        <v>3286605.6934612035</v>
      </c>
      <c r="AX74" s="124">
        <f t="shared" si="80"/>
        <v>7769886.8093580827</v>
      </c>
      <c r="AY74" s="32"/>
      <c r="AZ74" s="45">
        <v>12587051.185297685</v>
      </c>
      <c r="BA74" s="46">
        <v>72.998806362325908</v>
      </c>
      <c r="BB74" s="43">
        <v>4278949.8110052114</v>
      </c>
      <c r="BC74" s="46">
        <v>71.456573564207915</v>
      </c>
      <c r="BD74" s="43">
        <v>16866000.996302895</v>
      </c>
      <c r="BE74" s="47">
        <v>72.601269839020688</v>
      </c>
      <c r="BF74" s="45">
        <v>9002004.1981299054</v>
      </c>
      <c r="BG74" s="46">
        <v>8.6946573071413447</v>
      </c>
      <c r="BH74" s="43">
        <v>8322324.3541206932</v>
      </c>
      <c r="BI74" s="46">
        <v>16.939323027936229</v>
      </c>
      <c r="BJ74" s="43">
        <v>17324328.552250598</v>
      </c>
      <c r="BK74" s="47">
        <v>11.347929914728775</v>
      </c>
      <c r="BL74" s="122">
        <f t="shared" si="81"/>
        <v>21589055.38342759</v>
      </c>
      <c r="BM74" s="123">
        <f t="shared" si="82"/>
        <v>12601274.165125905</v>
      </c>
      <c r="BN74" s="124">
        <f t="shared" si="83"/>
        <v>34190329.548553497</v>
      </c>
      <c r="BO74" s="32"/>
      <c r="BP74" s="45">
        <v>4214801.92</v>
      </c>
      <c r="BQ74" s="46">
        <v>28.845785306094513</v>
      </c>
      <c r="BR74" s="43">
        <v>947072.03</v>
      </c>
      <c r="BS74" s="46">
        <v>38.863803602938162</v>
      </c>
      <c r="BT74" s="43">
        <v>5161873.95</v>
      </c>
      <c r="BU74" s="47">
        <v>30.277761842753574</v>
      </c>
      <c r="BV74" s="45">
        <v>2493357.8199999998</v>
      </c>
      <c r="BW74" s="46">
        <v>7.8634976031285477</v>
      </c>
      <c r="BX74" s="43">
        <v>2362095.42</v>
      </c>
      <c r="BY74" s="46">
        <v>10.892862373644212</v>
      </c>
      <c r="BZ74" s="43">
        <v>4855453.24</v>
      </c>
      <c r="CA74" s="47">
        <v>9.093835198753391</v>
      </c>
      <c r="CB74" s="122">
        <f t="shared" si="84"/>
        <v>6708159.7400000002</v>
      </c>
      <c r="CC74" s="123">
        <f t="shared" si="85"/>
        <v>3309167.45</v>
      </c>
      <c r="CD74" s="124">
        <f t="shared" si="86"/>
        <v>10017327.190000001</v>
      </c>
      <c r="CE74" s="32"/>
      <c r="CF74" s="45">
        <f>SUM(CF67:CF73)</f>
        <v>37099209.175668545</v>
      </c>
      <c r="CG74" s="46">
        <f t="shared" si="88"/>
        <v>61.411454844119767</v>
      </c>
      <c r="CH74" s="43">
        <f>SUM(CH67:CH73)</f>
        <v>12287550.45169482</v>
      </c>
      <c r="CI74" s="46">
        <f t="shared" si="90"/>
        <v>61.777583986584951</v>
      </c>
      <c r="CJ74" s="43">
        <f t="shared" si="91"/>
        <v>49386759.627363369</v>
      </c>
      <c r="CK74" s="47">
        <f t="shared" si="92"/>
        <v>61.50214254798901</v>
      </c>
      <c r="CL74" s="45">
        <f>SUM(CL67:CL73)</f>
        <v>21641630.249433886</v>
      </c>
      <c r="CM74" s="46">
        <f t="shared" si="94"/>
        <v>7.789248672256492</v>
      </c>
      <c r="CN74" s="43">
        <f>SUM(CN67:CN73)</f>
        <v>17812389.263148297</v>
      </c>
      <c r="CO74" s="46">
        <f t="shared" si="96"/>
        <v>11.347183329678401</v>
      </c>
      <c r="CP74" s="43">
        <f>SUM(CP67:CP73)</f>
        <v>39454019.512582175</v>
      </c>
      <c r="CQ74" s="47">
        <f t="shared" si="98"/>
        <v>9.0737261255848125</v>
      </c>
      <c r="CR74" s="153"/>
      <c r="CS74" s="161" t="s">
        <v>174</v>
      </c>
      <c r="CT74" s="45">
        <f t="shared" ref="CT74:CU74" si="102">SUM(CT67:CT73)</f>
        <v>49386759.627363369</v>
      </c>
      <c r="CU74" s="43">
        <f t="shared" si="102"/>
        <v>39454019.512582175</v>
      </c>
      <c r="CV74" s="44">
        <f>SUM(CV67:CV73)</f>
        <v>88840779.139945552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8"/>
      <c r="E75" s="39"/>
      <c r="F75" s="36"/>
      <c r="G75" s="39"/>
      <c r="H75" s="39"/>
      <c r="I75" s="40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38"/>
      <c r="AA75" s="39"/>
      <c r="AB75" s="39"/>
      <c r="AC75" s="39"/>
      <c r="AD75" s="39"/>
      <c r="AE75" s="40"/>
      <c r="AF75" s="125"/>
      <c r="AG75" s="126"/>
      <c r="AH75" s="127"/>
      <c r="AI75" s="32"/>
      <c r="AJ75" s="38"/>
      <c r="AK75" s="39"/>
      <c r="AL75" s="39"/>
      <c r="AM75" s="39"/>
      <c r="AN75" s="39"/>
      <c r="AO75" s="40"/>
      <c r="AP75" s="38"/>
      <c r="AQ75" s="39"/>
      <c r="AR75" s="39"/>
      <c r="AS75" s="39"/>
      <c r="AT75" s="39"/>
      <c r="AU75" s="40"/>
      <c r="AV75" s="125"/>
      <c r="AW75" s="126"/>
      <c r="AX75" s="127"/>
      <c r="AY75" s="32"/>
      <c r="AZ75" s="38"/>
      <c r="BA75" s="39"/>
      <c r="BB75" s="39"/>
      <c r="BC75" s="39"/>
      <c r="BD75" s="39"/>
      <c r="BE75" s="40"/>
      <c r="BF75" s="38"/>
      <c r="BG75" s="39"/>
      <c r="BH75" s="39"/>
      <c r="BI75" s="39"/>
      <c r="BJ75" s="39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9"/>
      <c r="BY75" s="39"/>
      <c r="BZ75" s="39"/>
      <c r="CA75" s="40"/>
      <c r="CB75" s="125"/>
      <c r="CC75" s="126"/>
      <c r="CD75" s="127"/>
      <c r="CE75" s="32"/>
      <c r="CF75" s="38"/>
      <c r="CG75" s="39"/>
      <c r="CH75" s="36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8">
        <v>841736.12818477862</v>
      </c>
      <c r="E76" s="39">
        <v>7.5350946413169302</v>
      </c>
      <c r="F76" s="36">
        <v>-19817.38416435133</v>
      </c>
      <c r="G76" s="39">
        <v>-0.68676823414025956</v>
      </c>
      <c r="H76" s="36">
        <v>821918.74402042734</v>
      </c>
      <c r="I76" s="40">
        <v>5.8472600511497506</v>
      </c>
      <c r="J76" s="38">
        <v>1254945.1339810854</v>
      </c>
      <c r="K76" s="39">
        <v>3.5374709764222545</v>
      </c>
      <c r="L76" s="39">
        <v>902000.3493872782</v>
      </c>
      <c r="M76" s="39">
        <v>3.13768718936136</v>
      </c>
      <c r="N76" s="36">
        <v>2156945.4833683637</v>
      </c>
      <c r="O76" s="40">
        <v>3.35852119832811</v>
      </c>
      <c r="P76" s="116">
        <f t="shared" ref="P76:P97" si="103">+D76+J76</f>
        <v>2096681.262165864</v>
      </c>
      <c r="Q76" s="117">
        <f t="shared" ref="Q76:Q97" si="104">+F76+L76</f>
        <v>882182.96522292681</v>
      </c>
      <c r="R76" s="118">
        <f t="shared" ref="R76:R97" si="105">+P76+Q76</f>
        <v>2978864.2273887908</v>
      </c>
      <c r="S76" s="32"/>
      <c r="T76" s="38">
        <v>645393.65090201457</v>
      </c>
      <c r="U76" s="39">
        <v>4.9077499023004032</v>
      </c>
      <c r="V76" s="39">
        <v>218082.79944662485</v>
      </c>
      <c r="W76" s="39">
        <v>3.7678438052284875</v>
      </c>
      <c r="X76" s="36">
        <v>863476.4503486394</v>
      </c>
      <c r="Y76" s="40">
        <v>4.5593708601454148</v>
      </c>
      <c r="Z76" s="38">
        <v>525130.00809379085</v>
      </c>
      <c r="AA76" s="39">
        <v>0.57891720567285587</v>
      </c>
      <c r="AB76" s="39">
        <v>325915.54469973408</v>
      </c>
      <c r="AC76" s="39">
        <v>0.75380944656912574</v>
      </c>
      <c r="AD76" s="36">
        <v>851045.55279352493</v>
      </c>
      <c r="AE76" s="40">
        <v>0.63537035614187709</v>
      </c>
      <c r="AF76" s="116">
        <f t="shared" ref="AF76:AF97" si="106">+T76+Z76</f>
        <v>1170523.6589958053</v>
      </c>
      <c r="AG76" s="117">
        <f t="shared" ref="AG76:AG97" si="107">+V76+AB76</f>
        <v>543998.3441463589</v>
      </c>
      <c r="AH76" s="118">
        <f t="shared" ref="AH76:AH97" si="108">+AF76+AG76</f>
        <v>1714522.0031421641</v>
      </c>
      <c r="AI76" s="32"/>
      <c r="AJ76" s="38">
        <v>675103.2575919982</v>
      </c>
      <c r="AK76" s="39">
        <v>15.940292255194517</v>
      </c>
      <c r="AL76" s="39">
        <v>340720.46396401082</v>
      </c>
      <c r="AM76" s="39">
        <v>12.206515385806284</v>
      </c>
      <c r="AN76" s="36">
        <v>1015823.721556009</v>
      </c>
      <c r="AO76" s="40">
        <v>14.457037238397623</v>
      </c>
      <c r="AP76" s="38">
        <v>202343.50083242313</v>
      </c>
      <c r="AQ76" s="39">
        <v>1.2328922004644325</v>
      </c>
      <c r="AR76" s="39">
        <v>458224.76996454096</v>
      </c>
      <c r="AS76" s="39">
        <v>3.2318966438937311</v>
      </c>
      <c r="AT76" s="36">
        <v>660568.27079696406</v>
      </c>
      <c r="AU76" s="40">
        <v>2.1594043562729497</v>
      </c>
      <c r="AV76" s="116">
        <f t="shared" ref="AV76:AV97" si="109">+AJ76+AP76</f>
        <v>877446.75842442131</v>
      </c>
      <c r="AW76" s="117">
        <f t="shared" ref="AW76:AW97" si="110">+AL76+AR76</f>
        <v>798945.23392855178</v>
      </c>
      <c r="AX76" s="118">
        <f t="shared" ref="AX76:AX97" si="111">+AV76+AW76</f>
        <v>1676391.9923529732</v>
      </c>
      <c r="AY76" s="32"/>
      <c r="AZ76" s="38">
        <v>29829.57030108527</v>
      </c>
      <c r="BA76" s="39">
        <v>0.17299707407432877</v>
      </c>
      <c r="BB76" s="39">
        <v>10140.519198911705</v>
      </c>
      <c r="BC76" s="39">
        <v>0.16934219566040487</v>
      </c>
      <c r="BD76" s="36">
        <v>39970.089499996975</v>
      </c>
      <c r="BE76" s="40">
        <v>0.17205496750030985</v>
      </c>
      <c r="BF76" s="38">
        <v>203851.24006119417</v>
      </c>
      <c r="BG76" s="39">
        <v>0.1968913405234905</v>
      </c>
      <c r="BH76" s="39">
        <v>188459.82543880816</v>
      </c>
      <c r="BI76" s="39">
        <v>0.38359257883475517</v>
      </c>
      <c r="BJ76" s="36">
        <v>392311.06550000235</v>
      </c>
      <c r="BK76" s="40">
        <v>0.25697495072547843</v>
      </c>
      <c r="BL76" s="116">
        <f t="shared" ref="BL76:BL97" si="112">+AZ76+BF76</f>
        <v>233680.81036227944</v>
      </c>
      <c r="BM76" s="117">
        <f t="shared" ref="BM76:BM97" si="113">+BB76+BH76</f>
        <v>198600.34463771986</v>
      </c>
      <c r="BN76" s="118">
        <f t="shared" ref="BN76:BN97" si="114">+BL76+BM76</f>
        <v>432281.15499999933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9">
        <v>0</v>
      </c>
      <c r="BY76" s="39">
        <v>0</v>
      </c>
      <c r="BZ76" s="36">
        <v>0</v>
      </c>
      <c r="CA76" s="40">
        <v>0</v>
      </c>
      <c r="CB76" s="116">
        <f t="shared" ref="CB76:CB97" si="115">+BP76+BV76</f>
        <v>0</v>
      </c>
      <c r="CC76" s="117">
        <f t="shared" ref="CC76:CC97" si="116">+BR76+BX76</f>
        <v>0</v>
      </c>
      <c r="CD76" s="118">
        <f t="shared" ref="CD76:CD97" si="117">+CB76+CC76</f>
        <v>0</v>
      </c>
      <c r="CE76" s="32"/>
      <c r="CF76" s="38">
        <f t="shared" ref="CF76:CF95" si="118">+D76+T76+AJ76+AZ76+BP76</f>
        <v>2192062.6069798768</v>
      </c>
      <c r="CG76" s="39">
        <f t="shared" ref="CG76:CG97" si="119">+CF76/$CF$112</f>
        <v>3.6285882312638886</v>
      </c>
      <c r="CH76" s="36">
        <f t="shared" ref="CH76:CH95" si="120">+F76+V76+AL76+BB76+BR76</f>
        <v>549126.3984451961</v>
      </c>
      <c r="CI76" s="39">
        <f t="shared" ref="CI76:CI97" si="121">+CH76/$CH$112</f>
        <v>2.7608189551335616</v>
      </c>
      <c r="CJ76" s="36">
        <f t="shared" ref="CJ76:CJ97" si="122">+CF76+CH76</f>
        <v>2741189.0054250727</v>
      </c>
      <c r="CK76" s="40">
        <f t="shared" ref="CK76:CK97" si="123">+CJ76/$CJ$112</f>
        <v>3.4136476706445857</v>
      </c>
      <c r="CL76" s="38">
        <f t="shared" ref="CL76:CL95" si="124">+J76+Z76+AP76+BF76+BV76</f>
        <v>2186269.8829684937</v>
      </c>
      <c r="CM76" s="39">
        <f t="shared" ref="CM76:CM97" si="125">+CL76/$CL$112</f>
        <v>0.78688156053087366</v>
      </c>
      <c r="CN76" s="36">
        <f t="shared" ref="CN76:CN95" si="126">+L76+AB76+AR76+BH76+BX76</f>
        <v>1874600.4894903614</v>
      </c>
      <c r="CO76" s="39">
        <f t="shared" ref="CO76:CO97" si="127">+CN76/$CN$112</f>
        <v>1.1941932724410003</v>
      </c>
      <c r="CP76" s="36">
        <f t="shared" ref="CP76:CP95" si="128">+CL76+CN76</f>
        <v>4060870.3724588552</v>
      </c>
      <c r="CQ76" s="40">
        <f t="shared" ref="CQ76:CQ97" si="129">+CP76/$CP$112</f>
        <v>0.93392830556700035</v>
      </c>
      <c r="CR76" s="152"/>
      <c r="CS76" s="161" t="s">
        <v>74</v>
      </c>
      <c r="CT76" s="38">
        <f t="shared" ref="CT76:CT95" si="130">+CJ76</f>
        <v>2741189.0054250727</v>
      </c>
      <c r="CU76" s="36">
        <f t="shared" ref="CU76:CU95" si="131">+CP76</f>
        <v>4060870.3724588552</v>
      </c>
      <c r="CV76" s="37">
        <f t="shared" ref="CV76:CV95" si="132">+CT76+CU76</f>
        <v>6802059.3778839279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8">
        <v>957403.74484650791</v>
      </c>
      <c r="E77" s="39">
        <v>8.5705336694138321</v>
      </c>
      <c r="F77" s="36">
        <v>236077.45637992083</v>
      </c>
      <c r="G77" s="39">
        <v>8.1812259627086501</v>
      </c>
      <c r="H77" s="36">
        <v>1193481.2012264286</v>
      </c>
      <c r="I77" s="40">
        <v>8.4906141884459458</v>
      </c>
      <c r="J77" s="38">
        <v>518568.79532903206</v>
      </c>
      <c r="K77" s="39">
        <v>1.4617547915703157</v>
      </c>
      <c r="L77" s="39">
        <v>715489.09143414034</v>
      </c>
      <c r="M77" s="39">
        <v>2.4888914487069753</v>
      </c>
      <c r="N77" s="36">
        <v>1234057.8867631725</v>
      </c>
      <c r="O77" s="40">
        <v>1.9215180006245376</v>
      </c>
      <c r="P77" s="116">
        <f t="shared" si="103"/>
        <v>1475972.5401755399</v>
      </c>
      <c r="Q77" s="117">
        <f t="shared" si="104"/>
        <v>951566.54781406117</v>
      </c>
      <c r="R77" s="118">
        <f t="shared" si="105"/>
        <v>2427539.0879896013</v>
      </c>
      <c r="S77" s="32"/>
      <c r="T77" s="38">
        <v>168234.21304502533</v>
      </c>
      <c r="U77" s="39">
        <v>1.279298985171859</v>
      </c>
      <c r="V77" s="39">
        <v>76253.34988609649</v>
      </c>
      <c r="W77" s="39">
        <v>1.3174386642380183</v>
      </c>
      <c r="X77" s="36">
        <v>244487.56293112182</v>
      </c>
      <c r="Y77" s="40">
        <v>1.2909552653648484</v>
      </c>
      <c r="Z77" s="38">
        <v>1227338.5001114893</v>
      </c>
      <c r="AA77" s="39">
        <v>1.3530504140840371</v>
      </c>
      <c r="AB77" s="39">
        <v>577896.58346557152</v>
      </c>
      <c r="AC77" s="39">
        <v>1.3366159142783793</v>
      </c>
      <c r="AD77" s="36">
        <v>1805235.0835770608</v>
      </c>
      <c r="AE77" s="40">
        <v>1.3477455515832348</v>
      </c>
      <c r="AF77" s="116">
        <f t="shared" si="106"/>
        <v>1395572.7131565146</v>
      </c>
      <c r="AG77" s="117">
        <f t="shared" si="107"/>
        <v>654149.93335166806</v>
      </c>
      <c r="AH77" s="118">
        <f t="shared" si="108"/>
        <v>2049722.6465081826</v>
      </c>
      <c r="AI77" s="32"/>
      <c r="AJ77" s="38">
        <v>166838.91071483848</v>
      </c>
      <c r="AK77" s="39">
        <v>3.9393395994247848</v>
      </c>
      <c r="AL77" s="39">
        <v>84202.572609070019</v>
      </c>
      <c r="AM77" s="39">
        <v>3.0166077673152301</v>
      </c>
      <c r="AN77" s="36">
        <v>251041.4833239085</v>
      </c>
      <c r="AO77" s="40">
        <v>3.5727813751356794</v>
      </c>
      <c r="AP77" s="38">
        <v>57727.615967592486</v>
      </c>
      <c r="AQ77" s="39">
        <v>0.35173814422037697</v>
      </c>
      <c r="AR77" s="39">
        <v>130729.29665904432</v>
      </c>
      <c r="AS77" s="39">
        <v>0.92204438263703659</v>
      </c>
      <c r="AT77" s="36">
        <v>188456.9126266368</v>
      </c>
      <c r="AU77" s="40">
        <v>0.61606755287341675</v>
      </c>
      <c r="AV77" s="116">
        <f t="shared" si="109"/>
        <v>224566.52668243097</v>
      </c>
      <c r="AW77" s="117">
        <f t="shared" si="110"/>
        <v>214931.86926811433</v>
      </c>
      <c r="AX77" s="118">
        <f t="shared" si="111"/>
        <v>439498.39595054532</v>
      </c>
      <c r="AY77" s="32"/>
      <c r="AZ77" s="38">
        <v>848531.08666401426</v>
      </c>
      <c r="BA77" s="39">
        <v>4.9210697228395697</v>
      </c>
      <c r="BB77" s="39">
        <v>288456.91333598574</v>
      </c>
      <c r="BC77" s="39">
        <v>4.8171031580889245</v>
      </c>
      <c r="BD77" s="36">
        <v>1136988</v>
      </c>
      <c r="BE77" s="40">
        <v>4.8942705867160265</v>
      </c>
      <c r="BF77" s="38">
        <v>1476999.5742074726</v>
      </c>
      <c r="BG77" s="39">
        <v>1.426571778670741</v>
      </c>
      <c r="BH77" s="39">
        <v>1365481.4257925274</v>
      </c>
      <c r="BI77" s="39">
        <v>2.7793114009902613</v>
      </c>
      <c r="BJ77" s="36">
        <v>2842481</v>
      </c>
      <c r="BK77" s="40">
        <v>1.8619062248018705</v>
      </c>
      <c r="BL77" s="116">
        <f t="shared" si="112"/>
        <v>2325530.6608714871</v>
      </c>
      <c r="BM77" s="117">
        <f t="shared" si="113"/>
        <v>1653938.3391285131</v>
      </c>
      <c r="BN77" s="118">
        <f t="shared" si="114"/>
        <v>3979469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9">
        <v>0</v>
      </c>
      <c r="BY77" s="39">
        <v>0</v>
      </c>
      <c r="BZ77" s="36">
        <v>0</v>
      </c>
      <c r="CA77" s="40">
        <v>0</v>
      </c>
      <c r="CB77" s="116">
        <f t="shared" si="115"/>
        <v>0</v>
      </c>
      <c r="CC77" s="117">
        <f t="shared" si="116"/>
        <v>0</v>
      </c>
      <c r="CD77" s="118">
        <f t="shared" si="117"/>
        <v>0</v>
      </c>
      <c r="CE77" s="32"/>
      <c r="CF77" s="38">
        <f t="shared" si="118"/>
        <v>2141007.9552703858</v>
      </c>
      <c r="CG77" s="39">
        <f t="shared" si="119"/>
        <v>3.5440759058611149</v>
      </c>
      <c r="CH77" s="36">
        <f t="shared" si="120"/>
        <v>684990.2922110731</v>
      </c>
      <c r="CI77" s="39">
        <f t="shared" si="121"/>
        <v>3.4438959557824766</v>
      </c>
      <c r="CJ77" s="36">
        <f t="shared" si="122"/>
        <v>2825998.2474814588</v>
      </c>
      <c r="CK77" s="40">
        <f t="shared" si="123"/>
        <v>3.519262012093479</v>
      </c>
      <c r="CL77" s="38">
        <f t="shared" si="124"/>
        <v>3280634.4856155864</v>
      </c>
      <c r="CM77" s="39">
        <f t="shared" si="125"/>
        <v>1.1807649200507209</v>
      </c>
      <c r="CN77" s="36">
        <f t="shared" si="126"/>
        <v>2789596.3973512836</v>
      </c>
      <c r="CO77" s="39">
        <f t="shared" si="127"/>
        <v>1.7770811803469779</v>
      </c>
      <c r="CP77" s="36">
        <f t="shared" si="128"/>
        <v>6070230.8829668704</v>
      </c>
      <c r="CQ77" s="40">
        <f t="shared" si="129"/>
        <v>1.3960456559703116</v>
      </c>
      <c r="CR77" s="152"/>
      <c r="CS77" s="161" t="s">
        <v>75</v>
      </c>
      <c r="CT77" s="38">
        <f t="shared" si="130"/>
        <v>2825998.2474814588</v>
      </c>
      <c r="CU77" s="36">
        <f t="shared" si="131"/>
        <v>6070230.8829668704</v>
      </c>
      <c r="CV77" s="37">
        <f t="shared" si="132"/>
        <v>8896229.1304483302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8">
        <v>89096.488482947985</v>
      </c>
      <c r="E78" s="39">
        <v>0.79757830328109847</v>
      </c>
      <c r="F78" s="36">
        <v>1617.8335187546618</v>
      </c>
      <c r="G78" s="39">
        <v>5.6065758204694408E-2</v>
      </c>
      <c r="H78" s="36">
        <v>90714.322001702647</v>
      </c>
      <c r="I78" s="40">
        <v>0.64535604640561384</v>
      </c>
      <c r="J78" s="38">
        <v>-19461.402694633853</v>
      </c>
      <c r="K78" s="39">
        <v>-5.4858292469199481E-2</v>
      </c>
      <c r="L78" s="39">
        <v>4903.2307115450549</v>
      </c>
      <c r="M78" s="39">
        <v>1.7056317329088487E-2</v>
      </c>
      <c r="N78" s="36">
        <v>-14558.171983088798</v>
      </c>
      <c r="O78" s="40">
        <v>-2.2668133984432275E-2</v>
      </c>
      <c r="P78" s="116">
        <f t="shared" si="103"/>
        <v>69635.085788314129</v>
      </c>
      <c r="Q78" s="117">
        <f t="shared" si="104"/>
        <v>6521.0642302997167</v>
      </c>
      <c r="R78" s="118">
        <f t="shared" si="105"/>
        <v>76156.150018613844</v>
      </c>
      <c r="S78" s="32"/>
      <c r="T78" s="38">
        <v>200690.35885323028</v>
      </c>
      <c r="U78" s="39">
        <v>1.5261043979562015</v>
      </c>
      <c r="V78" s="39">
        <v>101926.61738935923</v>
      </c>
      <c r="W78" s="39">
        <v>1.7609989182681278</v>
      </c>
      <c r="X78" s="36">
        <v>302616.97624258953</v>
      </c>
      <c r="Y78" s="40">
        <v>1.5978930551130741</v>
      </c>
      <c r="Z78" s="38">
        <v>1356112.2276035144</v>
      </c>
      <c r="AA78" s="39">
        <v>1.4950139761253176</v>
      </c>
      <c r="AB78" s="39">
        <v>643555.59101349721</v>
      </c>
      <c r="AC78" s="39">
        <v>1.488478508582002</v>
      </c>
      <c r="AD78" s="36">
        <v>1999667.8186170117</v>
      </c>
      <c r="AE78" s="40">
        <v>1.4929044043643438</v>
      </c>
      <c r="AF78" s="116">
        <f t="shared" si="106"/>
        <v>1556802.5864567447</v>
      </c>
      <c r="AG78" s="117">
        <f t="shared" si="107"/>
        <v>745482.20840285649</v>
      </c>
      <c r="AH78" s="118">
        <f t="shared" si="108"/>
        <v>2302284.7948596012</v>
      </c>
      <c r="AI78" s="32"/>
      <c r="AJ78" s="38">
        <v>25876.18536966246</v>
      </c>
      <c r="AK78" s="39">
        <v>0.61097906520736822</v>
      </c>
      <c r="AL78" s="39">
        <v>13059.551684312064</v>
      </c>
      <c r="AM78" s="39">
        <v>0.4678662875474533</v>
      </c>
      <c r="AN78" s="36">
        <v>38935.737053974524</v>
      </c>
      <c r="AO78" s="40">
        <v>0.55412704837365012</v>
      </c>
      <c r="AP78" s="38">
        <v>8953.3699622342083</v>
      </c>
      <c r="AQ78" s="39">
        <v>5.4553469466029382E-2</v>
      </c>
      <c r="AR78" s="39">
        <v>20275.698870851993</v>
      </c>
      <c r="AS78" s="39">
        <v>0.14300615642925049</v>
      </c>
      <c r="AT78" s="36">
        <v>29229.068833086203</v>
      </c>
      <c r="AU78" s="40">
        <v>9.5550121551884762E-2</v>
      </c>
      <c r="AV78" s="116">
        <f t="shared" si="109"/>
        <v>34829.55533189667</v>
      </c>
      <c r="AW78" s="117">
        <f t="shared" si="110"/>
        <v>33335.250555164057</v>
      </c>
      <c r="AX78" s="118">
        <f t="shared" si="111"/>
        <v>68164.805887060735</v>
      </c>
      <c r="AY78" s="32"/>
      <c r="AZ78" s="38">
        <v>85219.689905402513</v>
      </c>
      <c r="BA78" s="39">
        <v>0.49423296609203482</v>
      </c>
      <c r="BB78" s="39">
        <v>28970.310094597495</v>
      </c>
      <c r="BC78" s="39">
        <v>0.48379139412392602</v>
      </c>
      <c r="BD78" s="36">
        <v>114190</v>
      </c>
      <c r="BE78" s="40">
        <v>0.49154147475356214</v>
      </c>
      <c r="BF78" s="38">
        <v>78020.393475717865</v>
      </c>
      <c r="BG78" s="39">
        <v>7.5356617183162083E-2</v>
      </c>
      <c r="BH78" s="39">
        <v>72129.606524282135</v>
      </c>
      <c r="BI78" s="39">
        <v>0.14681315613321172</v>
      </c>
      <c r="BJ78" s="36">
        <v>150150</v>
      </c>
      <c r="BK78" s="40">
        <v>9.8352537678880123E-2</v>
      </c>
      <c r="BL78" s="116">
        <f t="shared" si="112"/>
        <v>163240.08338112038</v>
      </c>
      <c r="BM78" s="117">
        <f t="shared" si="113"/>
        <v>101099.91661887962</v>
      </c>
      <c r="BN78" s="118">
        <f t="shared" si="114"/>
        <v>264340</v>
      </c>
      <c r="BO78" s="32"/>
      <c r="BP78" s="38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9">
        <v>0</v>
      </c>
      <c r="BY78" s="39">
        <v>0</v>
      </c>
      <c r="BZ78" s="36">
        <v>0</v>
      </c>
      <c r="CA78" s="40">
        <v>0</v>
      </c>
      <c r="CB78" s="116">
        <f t="shared" si="115"/>
        <v>0</v>
      </c>
      <c r="CC78" s="117">
        <f t="shared" si="116"/>
        <v>0</v>
      </c>
      <c r="CD78" s="118">
        <f t="shared" si="117"/>
        <v>0</v>
      </c>
      <c r="CE78" s="32"/>
      <c r="CF78" s="38">
        <f t="shared" si="118"/>
        <v>400882.72261124325</v>
      </c>
      <c r="CG78" s="39">
        <f t="shared" si="119"/>
        <v>0.66359342326828752</v>
      </c>
      <c r="CH78" s="36">
        <f t="shared" si="120"/>
        <v>145574.31268702346</v>
      </c>
      <c r="CI78" s="39">
        <f t="shared" si="121"/>
        <v>0.7318976523161731</v>
      </c>
      <c r="CJ78" s="36">
        <f t="shared" si="122"/>
        <v>546457.03529826668</v>
      </c>
      <c r="CK78" s="40">
        <f t="shared" si="123"/>
        <v>0.68051191725979043</v>
      </c>
      <c r="CL78" s="38">
        <f t="shared" si="124"/>
        <v>1423624.5883468327</v>
      </c>
      <c r="CM78" s="39">
        <f t="shared" si="125"/>
        <v>0.51239050879091386</v>
      </c>
      <c r="CN78" s="36">
        <f t="shared" si="126"/>
        <v>740864.12712017645</v>
      </c>
      <c r="CO78" s="39">
        <f t="shared" si="127"/>
        <v>0.47195920483319481</v>
      </c>
      <c r="CP78" s="36">
        <f t="shared" si="128"/>
        <v>2164488.7154670092</v>
      </c>
      <c r="CQ78" s="40">
        <f t="shared" si="129"/>
        <v>0.49779409167177963</v>
      </c>
      <c r="CR78" s="152"/>
      <c r="CS78" s="161" t="s">
        <v>76</v>
      </c>
      <c r="CT78" s="38">
        <f t="shared" si="130"/>
        <v>546457.03529826668</v>
      </c>
      <c r="CU78" s="36">
        <f t="shared" si="131"/>
        <v>2164488.7154670092</v>
      </c>
      <c r="CV78" s="37">
        <f t="shared" si="132"/>
        <v>2710945.7507652761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8">
        <v>2685251.6333614951</v>
      </c>
      <c r="E79" s="39">
        <v>24.037966906284474</v>
      </c>
      <c r="F79" s="36">
        <v>119467.32394919521</v>
      </c>
      <c r="G79" s="39">
        <v>4.1401207356943166</v>
      </c>
      <c r="H79" s="36">
        <v>2804718.9573106905</v>
      </c>
      <c r="I79" s="40">
        <v>19.953214637209431</v>
      </c>
      <c r="J79" s="38">
        <v>1229060.3400278115</v>
      </c>
      <c r="K79" s="39">
        <v>3.4645062667620818</v>
      </c>
      <c r="L79" s="39">
        <v>1245213.9890335118</v>
      </c>
      <c r="M79" s="39">
        <v>4.3315858847039959</v>
      </c>
      <c r="N79" s="36">
        <v>2474274.3290613233</v>
      </c>
      <c r="O79" s="40">
        <v>3.8526253207171806</v>
      </c>
      <c r="P79" s="116">
        <f t="shared" si="103"/>
        <v>3914311.9733893066</v>
      </c>
      <c r="Q79" s="117">
        <f t="shared" si="104"/>
        <v>1364681.3129827071</v>
      </c>
      <c r="R79" s="118">
        <f t="shared" si="105"/>
        <v>5278993.2863720134</v>
      </c>
      <c r="S79" s="32"/>
      <c r="T79" s="38">
        <v>255741.91463404652</v>
      </c>
      <c r="U79" s="39">
        <v>1.9447314903163113</v>
      </c>
      <c r="V79" s="39">
        <v>113400.2835506574</v>
      </c>
      <c r="W79" s="39">
        <v>1.9592308837363062</v>
      </c>
      <c r="X79" s="36">
        <v>369142.19818470394</v>
      </c>
      <c r="Y79" s="40">
        <v>1.9491628068997224</v>
      </c>
      <c r="Z79" s="38">
        <v>1752942.8195146895</v>
      </c>
      <c r="AA79" s="39">
        <v>1.9324905130854595</v>
      </c>
      <c r="AB79" s="39">
        <v>831773.1788860776</v>
      </c>
      <c r="AC79" s="39">
        <v>1.9238066113870393</v>
      </c>
      <c r="AD79" s="36">
        <v>2584715.9984007673</v>
      </c>
      <c r="AE79" s="40">
        <v>1.9296874521450385</v>
      </c>
      <c r="AF79" s="116">
        <f t="shared" si="106"/>
        <v>2008684.7341487361</v>
      </c>
      <c r="AG79" s="117">
        <f t="shared" si="107"/>
        <v>945173.46243673505</v>
      </c>
      <c r="AH79" s="118">
        <f t="shared" si="108"/>
        <v>2953858.1965854713</v>
      </c>
      <c r="AI79" s="32"/>
      <c r="AJ79" s="38">
        <v>0</v>
      </c>
      <c r="AK79" s="39">
        <v>0</v>
      </c>
      <c r="AL79" s="39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9">
        <v>0</v>
      </c>
      <c r="AS79" s="39">
        <v>0</v>
      </c>
      <c r="AT79" s="36">
        <v>0</v>
      </c>
      <c r="AU79" s="40">
        <v>0</v>
      </c>
      <c r="AV79" s="116">
        <f t="shared" si="109"/>
        <v>0</v>
      </c>
      <c r="AW79" s="117">
        <f t="shared" si="110"/>
        <v>0</v>
      </c>
      <c r="AX79" s="118">
        <f t="shared" si="111"/>
        <v>0</v>
      </c>
      <c r="AY79" s="32"/>
      <c r="AZ79" s="38">
        <v>518066.15971549286</v>
      </c>
      <c r="BA79" s="39">
        <v>3.0045330490209383</v>
      </c>
      <c r="BB79" s="39">
        <v>176115.8402845072</v>
      </c>
      <c r="BC79" s="39">
        <v>2.9410568136941517</v>
      </c>
      <c r="BD79" s="36">
        <v>694182</v>
      </c>
      <c r="BE79" s="40">
        <v>2.9881709784339896</v>
      </c>
      <c r="BF79" s="38">
        <v>1361526.7937817094</v>
      </c>
      <c r="BG79" s="39">
        <v>1.3150414758617996</v>
      </c>
      <c r="BH79" s="39">
        <v>1258727.2062182908</v>
      </c>
      <c r="BI79" s="39">
        <v>2.5620230410301201</v>
      </c>
      <c r="BJ79" s="36">
        <v>2620254</v>
      </c>
      <c r="BK79" s="40">
        <v>1.716341193894348</v>
      </c>
      <c r="BL79" s="116">
        <f t="shared" si="112"/>
        <v>1879592.9534972021</v>
      </c>
      <c r="BM79" s="117">
        <f t="shared" si="113"/>
        <v>1434843.0465027981</v>
      </c>
      <c r="BN79" s="118">
        <f t="shared" si="114"/>
        <v>3314436</v>
      </c>
      <c r="BO79" s="32"/>
      <c r="BP79" s="38">
        <v>36957.369999999952</v>
      </c>
      <c r="BQ79" s="39">
        <v>0.2529334428361219</v>
      </c>
      <c r="BR79" s="39">
        <v>3359.3500000000004</v>
      </c>
      <c r="BS79" s="39">
        <v>0.13785342032910666</v>
      </c>
      <c r="BT79" s="36">
        <v>40316.71999999995</v>
      </c>
      <c r="BU79" s="40">
        <v>0.23648389291663705</v>
      </c>
      <c r="BV79" s="38">
        <v>296977.34999999992</v>
      </c>
      <c r="BW79" s="39">
        <v>0.93660070013876595</v>
      </c>
      <c r="BX79" s="39">
        <v>42671.640000000043</v>
      </c>
      <c r="BY79" s="39">
        <v>0.19678133992474012</v>
      </c>
      <c r="BZ79" s="36">
        <v>339648.99</v>
      </c>
      <c r="CA79" s="40">
        <v>0.63613256843619359</v>
      </c>
      <c r="CB79" s="116">
        <f t="shared" si="115"/>
        <v>333934.71999999986</v>
      </c>
      <c r="CC79" s="117">
        <f t="shared" si="116"/>
        <v>46030.990000000042</v>
      </c>
      <c r="CD79" s="118">
        <f t="shared" si="117"/>
        <v>379965.7099999999</v>
      </c>
      <c r="CE79" s="32"/>
      <c r="CF79" s="38">
        <f t="shared" si="118"/>
        <v>3496017.0777110346</v>
      </c>
      <c r="CG79" s="39">
        <f t="shared" si="119"/>
        <v>5.787063920568162</v>
      </c>
      <c r="CH79" s="36">
        <f t="shared" si="120"/>
        <v>412342.79778435978</v>
      </c>
      <c r="CI79" s="39">
        <f t="shared" si="121"/>
        <v>2.0731179840545959</v>
      </c>
      <c r="CJ79" s="36">
        <f t="shared" si="122"/>
        <v>3908359.8754953942</v>
      </c>
      <c r="CK79" s="40">
        <f t="shared" si="123"/>
        <v>4.8671447166251589</v>
      </c>
      <c r="CL79" s="38">
        <f t="shared" si="124"/>
        <v>4640507.3033242095</v>
      </c>
      <c r="CM79" s="39">
        <f t="shared" si="125"/>
        <v>1.6702099118415621</v>
      </c>
      <c r="CN79" s="36">
        <f t="shared" si="126"/>
        <v>3378386.0141378804</v>
      </c>
      <c r="CO79" s="39">
        <f t="shared" si="127"/>
        <v>2.1521630194863803</v>
      </c>
      <c r="CP79" s="36">
        <f t="shared" si="128"/>
        <v>8018893.3174620904</v>
      </c>
      <c r="CQ79" s="40">
        <f t="shared" si="129"/>
        <v>1.8442035232868768</v>
      </c>
      <c r="CR79" s="152"/>
      <c r="CS79" s="161" t="s">
        <v>77</v>
      </c>
      <c r="CT79" s="38">
        <f t="shared" si="130"/>
        <v>3908359.8754953942</v>
      </c>
      <c r="CU79" s="36">
        <f t="shared" si="131"/>
        <v>8018893.3174620904</v>
      </c>
      <c r="CV79" s="37">
        <f t="shared" si="132"/>
        <v>11927253.192957485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8">
        <v>594632.34639710269</v>
      </c>
      <c r="E80" s="39">
        <v>5.3230589217467132</v>
      </c>
      <c r="F80" s="36">
        <v>235620.69511103339</v>
      </c>
      <c r="G80" s="39">
        <v>8.1653969750150193</v>
      </c>
      <c r="H80" s="36">
        <v>830253.04150813608</v>
      </c>
      <c r="I80" s="40">
        <v>5.906551562760618</v>
      </c>
      <c r="J80" s="38">
        <v>821085.40371724102</v>
      </c>
      <c r="K80" s="39">
        <v>2.3144962326755136</v>
      </c>
      <c r="L80" s="39">
        <v>717228.59775700292</v>
      </c>
      <c r="M80" s="39">
        <v>2.4949424737523276</v>
      </c>
      <c r="N80" s="36">
        <v>1538314.0014742441</v>
      </c>
      <c r="O80" s="40">
        <v>2.395266928846091</v>
      </c>
      <c r="P80" s="116">
        <f t="shared" si="103"/>
        <v>1415717.7501143436</v>
      </c>
      <c r="Q80" s="117">
        <f t="shared" si="104"/>
        <v>952849.29286803631</v>
      </c>
      <c r="R80" s="118">
        <f t="shared" si="105"/>
        <v>2368567.0429823799</v>
      </c>
      <c r="S80" s="32"/>
      <c r="T80" s="38">
        <v>877796.25343624817</v>
      </c>
      <c r="U80" s="39">
        <v>6.6750028777327719</v>
      </c>
      <c r="V80" s="39">
        <v>419433.02301462466</v>
      </c>
      <c r="W80" s="39">
        <v>7.2465968039845308</v>
      </c>
      <c r="X80" s="36">
        <v>1297229.2764508729</v>
      </c>
      <c r="Y80" s="40">
        <v>6.8496938852119911</v>
      </c>
      <c r="Z80" s="38">
        <v>4785454.6081318064</v>
      </c>
      <c r="AA80" s="39">
        <v>5.2756116902752828</v>
      </c>
      <c r="AB80" s="39">
        <v>2255502.128976129</v>
      </c>
      <c r="AC80" s="39">
        <v>5.2167466057668159</v>
      </c>
      <c r="AD80" s="36">
        <v>7040956.7371079354</v>
      </c>
      <c r="AE80" s="40">
        <v>5.2566107359956753</v>
      </c>
      <c r="AF80" s="116">
        <f t="shared" si="106"/>
        <v>5663250.8615680542</v>
      </c>
      <c r="AG80" s="117">
        <f t="shared" si="107"/>
        <v>2674935.1519907536</v>
      </c>
      <c r="AH80" s="118">
        <f t="shared" si="108"/>
        <v>8338186.0135588078</v>
      </c>
      <c r="AI80" s="32"/>
      <c r="AJ80" s="38">
        <v>470861.69996492844</v>
      </c>
      <c r="AK80" s="39">
        <v>11.117814978393664</v>
      </c>
      <c r="AL80" s="39">
        <v>246876.03633711158</v>
      </c>
      <c r="AM80" s="39">
        <v>8.8444823679687445</v>
      </c>
      <c r="AN80" s="36">
        <v>717737.73630204005</v>
      </c>
      <c r="AO80" s="40">
        <v>10.214726197993881</v>
      </c>
      <c r="AP80" s="38">
        <v>894828.92585170385</v>
      </c>
      <c r="AQ80" s="39">
        <v>5.452251240558514</v>
      </c>
      <c r="AR80" s="39">
        <v>241602.75536470325</v>
      </c>
      <c r="AS80" s="39">
        <v>1.704043922110728</v>
      </c>
      <c r="AT80" s="36">
        <v>1136431.6812164071</v>
      </c>
      <c r="AU80" s="40">
        <v>3.7150066564120232</v>
      </c>
      <c r="AV80" s="116">
        <f t="shared" si="109"/>
        <v>1365690.6258166323</v>
      </c>
      <c r="AW80" s="117">
        <f t="shared" si="110"/>
        <v>488478.79170181486</v>
      </c>
      <c r="AX80" s="118">
        <f t="shared" si="111"/>
        <v>1854169.4175184472</v>
      </c>
      <c r="AY80" s="32"/>
      <c r="AZ80" s="38">
        <v>3148542.0518955477</v>
      </c>
      <c r="BA80" s="39">
        <v>18.260020411963364</v>
      </c>
      <c r="BB80" s="39">
        <v>1070342.3081044531</v>
      </c>
      <c r="BC80" s="39">
        <v>17.874244208529884</v>
      </c>
      <c r="BD80" s="36">
        <v>4218884.3600000013</v>
      </c>
      <c r="BE80" s="40">
        <v>18.160580086952788</v>
      </c>
      <c r="BF80" s="38">
        <v>4709194.8834924288</v>
      </c>
      <c r="BG80" s="39">
        <v>4.5484133092290762</v>
      </c>
      <c r="BH80" s="39">
        <v>4353635.7465075729</v>
      </c>
      <c r="BI80" s="39">
        <v>8.8614236982420493</v>
      </c>
      <c r="BJ80" s="36">
        <v>9062830.6300000027</v>
      </c>
      <c r="BK80" s="40">
        <v>5.9364128605686588</v>
      </c>
      <c r="BL80" s="116">
        <f t="shared" si="112"/>
        <v>7857736.9353879765</v>
      </c>
      <c r="BM80" s="117">
        <f t="shared" si="113"/>
        <v>5423978.0546120256</v>
      </c>
      <c r="BN80" s="118">
        <f t="shared" si="114"/>
        <v>13281714.990000002</v>
      </c>
      <c r="BO80" s="32"/>
      <c r="BP80" s="38">
        <v>37710.00999999998</v>
      </c>
      <c r="BQ80" s="39">
        <v>0.25808445402593833</v>
      </c>
      <c r="BR80" s="39">
        <v>11214.810000000001</v>
      </c>
      <c r="BS80" s="39">
        <v>0.46020805121260622</v>
      </c>
      <c r="BT80" s="36">
        <v>48924.819999999978</v>
      </c>
      <c r="BU80" s="40">
        <v>0.28697602121020144</v>
      </c>
      <c r="BV80" s="38">
        <v>134382.88000000024</v>
      </c>
      <c r="BW80" s="39">
        <v>0.42381380093351911</v>
      </c>
      <c r="BX80" s="39">
        <v>146142.69999999984</v>
      </c>
      <c r="BY80" s="39">
        <v>0.67394073267911092</v>
      </c>
      <c r="BZ80" s="36">
        <v>280525.58000000007</v>
      </c>
      <c r="CA80" s="40">
        <v>0.52539964189928245</v>
      </c>
      <c r="CB80" s="116">
        <f t="shared" si="115"/>
        <v>172092.89000000022</v>
      </c>
      <c r="CC80" s="117">
        <f t="shared" si="116"/>
        <v>157357.50999999983</v>
      </c>
      <c r="CD80" s="118">
        <f t="shared" si="117"/>
        <v>329450.40000000002</v>
      </c>
      <c r="CE80" s="32"/>
      <c r="CF80" s="38">
        <f t="shared" si="118"/>
        <v>5129542.3616938265</v>
      </c>
      <c r="CG80" s="39">
        <f t="shared" si="119"/>
        <v>8.491088250009394</v>
      </c>
      <c r="CH80" s="36">
        <f t="shared" si="120"/>
        <v>1983486.8725672229</v>
      </c>
      <c r="CI80" s="39">
        <f t="shared" si="121"/>
        <v>9.9722908433233819</v>
      </c>
      <c r="CJ80" s="36">
        <f t="shared" si="122"/>
        <v>7113029.234261049</v>
      </c>
      <c r="CK80" s="40">
        <f t="shared" si="123"/>
        <v>8.8579720802567525</v>
      </c>
      <c r="CL80" s="38">
        <f t="shared" si="124"/>
        <v>11344946.701193182</v>
      </c>
      <c r="CM80" s="39">
        <f t="shared" si="125"/>
        <v>4.0832696063366694</v>
      </c>
      <c r="CN80" s="36">
        <f t="shared" si="126"/>
        <v>7714111.9286054084</v>
      </c>
      <c r="CO80" s="39">
        <f t="shared" si="127"/>
        <v>4.9141887136186062</v>
      </c>
      <c r="CP80" s="36">
        <f t="shared" si="128"/>
        <v>19059058.629798591</v>
      </c>
      <c r="CQ80" s="40">
        <f t="shared" si="129"/>
        <v>4.3832461268770189</v>
      </c>
      <c r="CR80" s="152"/>
      <c r="CS80" s="161" t="s">
        <v>78</v>
      </c>
      <c r="CT80" s="38">
        <f t="shared" si="130"/>
        <v>7113029.234261049</v>
      </c>
      <c r="CU80" s="36">
        <f t="shared" si="131"/>
        <v>19059058.629798591</v>
      </c>
      <c r="CV80" s="37">
        <f t="shared" si="132"/>
        <v>26172087.864059642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8">
        <v>220007.56513945688</v>
      </c>
      <c r="E81" s="39">
        <v>1.9694744821117982</v>
      </c>
      <c r="F81" s="36">
        <v>49141.971953295884</v>
      </c>
      <c r="G81" s="39">
        <v>1.7030070679683909</v>
      </c>
      <c r="H81" s="36">
        <v>269149.53709275275</v>
      </c>
      <c r="I81" s="40">
        <v>1.9147724120874743</v>
      </c>
      <c r="J81" s="38">
        <v>119717.17455265838</v>
      </c>
      <c r="K81" s="39">
        <v>0.33746178927826254</v>
      </c>
      <c r="L81" s="39">
        <v>148936.47789715932</v>
      </c>
      <c r="M81" s="39">
        <v>0.51808857839574263</v>
      </c>
      <c r="N81" s="36">
        <v>268653.65244981769</v>
      </c>
      <c r="O81" s="40">
        <v>0.41831330171217584</v>
      </c>
      <c r="P81" s="116">
        <f t="shared" si="103"/>
        <v>339724.73969211528</v>
      </c>
      <c r="Q81" s="117">
        <f t="shared" si="104"/>
        <v>198078.44985045522</v>
      </c>
      <c r="R81" s="118">
        <f t="shared" si="105"/>
        <v>537803.1895425705</v>
      </c>
      <c r="S81" s="32"/>
      <c r="T81" s="38">
        <v>169212.43619356788</v>
      </c>
      <c r="U81" s="39">
        <v>1.2867376616369559</v>
      </c>
      <c r="V81" s="39">
        <v>79555.601997959224</v>
      </c>
      <c r="W81" s="39">
        <v>1.3744920870414516</v>
      </c>
      <c r="X81" s="36">
        <v>248768.0381915271</v>
      </c>
      <c r="Y81" s="40">
        <v>1.3135572415530643</v>
      </c>
      <c r="Z81" s="38">
        <v>747666.41558782</v>
      </c>
      <c r="AA81" s="39">
        <v>0.82424722528946415</v>
      </c>
      <c r="AB81" s="39">
        <v>354712.89533091354</v>
      </c>
      <c r="AC81" s="39">
        <v>0.82041478434749338</v>
      </c>
      <c r="AD81" s="36">
        <v>1102379.3109187335</v>
      </c>
      <c r="AE81" s="40">
        <v>0.82301015860170268</v>
      </c>
      <c r="AF81" s="116">
        <f t="shared" si="106"/>
        <v>916878.85178138781</v>
      </c>
      <c r="AG81" s="117">
        <f t="shared" si="107"/>
        <v>434268.49732887279</v>
      </c>
      <c r="AH81" s="118">
        <f t="shared" si="108"/>
        <v>1351147.3491102606</v>
      </c>
      <c r="AI81" s="32"/>
      <c r="AJ81" s="38">
        <v>0</v>
      </c>
      <c r="AK81" s="39">
        <v>0</v>
      </c>
      <c r="AL81" s="39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9">
        <v>0</v>
      </c>
      <c r="AS81" s="39">
        <v>0</v>
      </c>
      <c r="AT81" s="36">
        <v>0</v>
      </c>
      <c r="AU81" s="40">
        <v>0</v>
      </c>
      <c r="AV81" s="116">
        <f t="shared" si="109"/>
        <v>0</v>
      </c>
      <c r="AW81" s="117">
        <f t="shared" si="110"/>
        <v>0</v>
      </c>
      <c r="AX81" s="118">
        <f t="shared" si="111"/>
        <v>0</v>
      </c>
      <c r="AY81" s="32"/>
      <c r="AZ81" s="38">
        <v>3316701.5563321682</v>
      </c>
      <c r="BA81" s="39">
        <v>19.235264170143349</v>
      </c>
      <c r="BB81" s="39">
        <v>1127507.8879638782</v>
      </c>
      <c r="BC81" s="39">
        <v>18.828884165292077</v>
      </c>
      <c r="BD81" s="36">
        <v>4444209.4442960462</v>
      </c>
      <c r="BE81" s="40">
        <v>19.130512867702841</v>
      </c>
      <c r="BF81" s="38">
        <v>4215653.2624459192</v>
      </c>
      <c r="BG81" s="39">
        <v>4.0717222116286242</v>
      </c>
      <c r="BH81" s="39">
        <v>3897358.0818669749</v>
      </c>
      <c r="BI81" s="39">
        <v>7.9327126287254535</v>
      </c>
      <c r="BJ81" s="36">
        <v>8113011.3443128942</v>
      </c>
      <c r="BK81" s="40">
        <v>5.3142541054326724</v>
      </c>
      <c r="BL81" s="116">
        <f t="shared" si="112"/>
        <v>7532354.8187780874</v>
      </c>
      <c r="BM81" s="117">
        <f t="shared" si="113"/>
        <v>5024865.9698308529</v>
      </c>
      <c r="BN81" s="118">
        <f t="shared" si="114"/>
        <v>12557220.78860894</v>
      </c>
      <c r="BO81" s="32"/>
      <c r="BP81" s="38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9">
        <v>0</v>
      </c>
      <c r="BY81" s="39">
        <v>0</v>
      </c>
      <c r="BZ81" s="36">
        <v>0</v>
      </c>
      <c r="CA81" s="40">
        <v>0</v>
      </c>
      <c r="CB81" s="116">
        <f t="shared" si="115"/>
        <v>0</v>
      </c>
      <c r="CC81" s="117">
        <f t="shared" si="116"/>
        <v>0</v>
      </c>
      <c r="CD81" s="118">
        <f t="shared" si="117"/>
        <v>0</v>
      </c>
      <c r="CE81" s="32"/>
      <c r="CF81" s="38">
        <f t="shared" si="118"/>
        <v>3705921.557665193</v>
      </c>
      <c r="CG81" s="39">
        <f t="shared" si="119"/>
        <v>6.134525221730815</v>
      </c>
      <c r="CH81" s="36">
        <f t="shared" si="120"/>
        <v>1256205.4619151333</v>
      </c>
      <c r="CI81" s="39">
        <f t="shared" si="121"/>
        <v>6.3157696672704038</v>
      </c>
      <c r="CJ81" s="36">
        <f t="shared" si="122"/>
        <v>4962127.019580326</v>
      </c>
      <c r="CK81" s="40">
        <f t="shared" si="123"/>
        <v>6.1794182408834804</v>
      </c>
      <c r="CL81" s="38">
        <f t="shared" si="124"/>
        <v>5083036.8525863979</v>
      </c>
      <c r="CM81" s="39">
        <f t="shared" si="125"/>
        <v>1.8294850063837087</v>
      </c>
      <c r="CN81" s="36">
        <f t="shared" si="126"/>
        <v>4401007.4550950481</v>
      </c>
      <c r="CO81" s="39">
        <f t="shared" si="127"/>
        <v>2.8036125693459213</v>
      </c>
      <c r="CP81" s="36">
        <f t="shared" si="128"/>
        <v>9484044.307681445</v>
      </c>
      <c r="CQ81" s="40">
        <f t="shared" si="129"/>
        <v>2.1811623168931948</v>
      </c>
      <c r="CR81" s="152"/>
      <c r="CS81" s="161" t="s">
        <v>79</v>
      </c>
      <c r="CT81" s="38">
        <f t="shared" si="130"/>
        <v>4962127.019580326</v>
      </c>
      <c r="CU81" s="36">
        <f t="shared" si="131"/>
        <v>9484044.307681445</v>
      </c>
      <c r="CV81" s="37">
        <f t="shared" si="132"/>
        <v>14446171.327261772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8">
        <v>758833.39379489515</v>
      </c>
      <c r="E82" s="39">
        <v>6.7929618888605674</v>
      </c>
      <c r="F82" s="36">
        <v>437208.43080554594</v>
      </c>
      <c r="G82" s="39">
        <v>15.151387261073813</v>
      </c>
      <c r="H82" s="36">
        <v>1196041.8246004411</v>
      </c>
      <c r="I82" s="40">
        <v>8.5088308684642957</v>
      </c>
      <c r="J82" s="38">
        <v>1153489.4206078399</v>
      </c>
      <c r="K82" s="39">
        <v>3.2514850542237785</v>
      </c>
      <c r="L82" s="39">
        <v>748893.19063531875</v>
      </c>
      <c r="M82" s="39">
        <v>2.6050905324511127</v>
      </c>
      <c r="N82" s="36">
        <v>1902382.6112431586</v>
      </c>
      <c r="O82" s="40">
        <v>2.9621482677500683</v>
      </c>
      <c r="P82" s="116">
        <f t="shared" si="103"/>
        <v>1912322.8144027351</v>
      </c>
      <c r="Q82" s="117">
        <f t="shared" si="104"/>
        <v>1186101.6214408646</v>
      </c>
      <c r="R82" s="118">
        <f t="shared" si="105"/>
        <v>3098424.4358436</v>
      </c>
      <c r="S82" s="32"/>
      <c r="T82" s="38">
        <v>-492184.88233961875</v>
      </c>
      <c r="U82" s="39">
        <v>-3.7427085079625773</v>
      </c>
      <c r="V82" s="39">
        <v>477132.75349136174</v>
      </c>
      <c r="W82" s="39">
        <v>8.2434822648818553</v>
      </c>
      <c r="X82" s="36">
        <v>-15052.128848257009</v>
      </c>
      <c r="Y82" s="40">
        <v>-7.947899172720653E-2</v>
      </c>
      <c r="Z82" s="38">
        <v>2184110.4916218179</v>
      </c>
      <c r="AA82" s="39">
        <v>2.4078211551464772</v>
      </c>
      <c r="AB82" s="39">
        <v>1190875.1246178632</v>
      </c>
      <c r="AC82" s="39">
        <v>2.7543728221008128</v>
      </c>
      <c r="AD82" s="36">
        <v>3374985.6162396809</v>
      </c>
      <c r="AE82" s="40">
        <v>2.5196839416234753</v>
      </c>
      <c r="AF82" s="116">
        <f t="shared" si="106"/>
        <v>1691925.6092821993</v>
      </c>
      <c r="AG82" s="117">
        <f t="shared" si="107"/>
        <v>1668007.8781092251</v>
      </c>
      <c r="AH82" s="118">
        <f t="shared" si="108"/>
        <v>3359933.4873914244</v>
      </c>
      <c r="AI82" s="32"/>
      <c r="AJ82" s="38">
        <v>0</v>
      </c>
      <c r="AK82" s="39">
        <v>0</v>
      </c>
      <c r="AL82" s="39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9">
        <v>0</v>
      </c>
      <c r="AS82" s="39">
        <v>0</v>
      </c>
      <c r="AT82" s="36">
        <v>0</v>
      </c>
      <c r="AU82" s="40">
        <v>0</v>
      </c>
      <c r="AV82" s="116">
        <f t="shared" si="109"/>
        <v>0</v>
      </c>
      <c r="AW82" s="117">
        <f t="shared" si="110"/>
        <v>0</v>
      </c>
      <c r="AX82" s="118">
        <f t="shared" si="111"/>
        <v>0</v>
      </c>
      <c r="AY82" s="32"/>
      <c r="AZ82" s="38">
        <v>1107751.3446039525</v>
      </c>
      <c r="BA82" s="39">
        <v>6.4244217896566553</v>
      </c>
      <c r="BB82" s="39">
        <v>376578.46439604752</v>
      </c>
      <c r="BC82" s="39">
        <v>6.2886941731833845</v>
      </c>
      <c r="BD82" s="36">
        <v>1484329.8089999999</v>
      </c>
      <c r="BE82" s="40">
        <v>6.3894357065989418</v>
      </c>
      <c r="BF82" s="38">
        <v>2394311.16575321</v>
      </c>
      <c r="BG82" s="39">
        <v>2.3125644706109973</v>
      </c>
      <c r="BH82" s="39">
        <v>2213533.0852467902</v>
      </c>
      <c r="BI82" s="39">
        <v>4.5054422741231104</v>
      </c>
      <c r="BJ82" s="36">
        <v>4607844.2510000002</v>
      </c>
      <c r="BK82" s="40">
        <v>3.0182695658667247</v>
      </c>
      <c r="BL82" s="116">
        <f t="shared" si="112"/>
        <v>3502062.5103571624</v>
      </c>
      <c r="BM82" s="117">
        <f t="shared" si="113"/>
        <v>2590111.5496428376</v>
      </c>
      <c r="BN82" s="118">
        <f t="shared" si="114"/>
        <v>6092174.0600000005</v>
      </c>
      <c r="BO82" s="32"/>
      <c r="BP82" s="38">
        <v>867577.2099999995</v>
      </c>
      <c r="BQ82" s="39">
        <v>5.9376327550217258</v>
      </c>
      <c r="BR82" s="39">
        <v>53951.729999999938</v>
      </c>
      <c r="BS82" s="39">
        <v>2.2139492798227232</v>
      </c>
      <c r="BT82" s="36">
        <v>921528.93999999948</v>
      </c>
      <c r="BU82" s="40">
        <v>5.4053690668919048</v>
      </c>
      <c r="BV82" s="38">
        <v>632707.37000000058</v>
      </c>
      <c r="BW82" s="39">
        <v>1.9954187271351096</v>
      </c>
      <c r="BX82" s="39">
        <v>299862.03999999969</v>
      </c>
      <c r="BY82" s="39">
        <v>1.3828213310706103</v>
      </c>
      <c r="BZ82" s="36">
        <v>932569.41000000027</v>
      </c>
      <c r="CA82" s="40">
        <v>1.7466201622690705</v>
      </c>
      <c r="CB82" s="116">
        <f t="shared" si="115"/>
        <v>1500284.58</v>
      </c>
      <c r="CC82" s="117">
        <f t="shared" si="116"/>
        <v>353813.76999999961</v>
      </c>
      <c r="CD82" s="118">
        <f t="shared" si="117"/>
        <v>1854098.3499999996</v>
      </c>
      <c r="CE82" s="32"/>
      <c r="CF82" s="38">
        <f t="shared" si="118"/>
        <v>2241977.0660592285</v>
      </c>
      <c r="CG82" s="39">
        <f t="shared" si="119"/>
        <v>3.7112131609572865</v>
      </c>
      <c r="CH82" s="36">
        <f t="shared" si="120"/>
        <v>1344871.3786929552</v>
      </c>
      <c r="CI82" s="39">
        <f t="shared" si="121"/>
        <v>6.7615514479453251</v>
      </c>
      <c r="CJ82" s="36">
        <f t="shared" si="122"/>
        <v>3586848.4447521837</v>
      </c>
      <c r="CK82" s="40">
        <f t="shared" si="123"/>
        <v>4.4667612536570598</v>
      </c>
      <c r="CL82" s="38">
        <f t="shared" si="124"/>
        <v>6364618.4479828682</v>
      </c>
      <c r="CM82" s="39">
        <f t="shared" si="125"/>
        <v>2.290751446354951</v>
      </c>
      <c r="CN82" s="36">
        <f t="shared" si="126"/>
        <v>4453163.4404999716</v>
      </c>
      <c r="CO82" s="39">
        <f t="shared" si="127"/>
        <v>2.8368379564282771</v>
      </c>
      <c r="CP82" s="36">
        <f t="shared" si="128"/>
        <v>10817781.888482839</v>
      </c>
      <c r="CQ82" s="40">
        <f t="shared" si="129"/>
        <v>2.4878983524378744</v>
      </c>
      <c r="CR82" s="152"/>
      <c r="CS82" s="161" t="s">
        <v>80</v>
      </c>
      <c r="CT82" s="38">
        <f t="shared" si="130"/>
        <v>3586848.4447521837</v>
      </c>
      <c r="CU82" s="36">
        <f t="shared" si="131"/>
        <v>10817781.888482839</v>
      </c>
      <c r="CV82" s="37">
        <f t="shared" si="132"/>
        <v>14404630.333235022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8">
        <v>2239299.0965007883</v>
      </c>
      <c r="E83" s="39">
        <v>20.045867175425414</v>
      </c>
      <c r="F83" s="36">
        <v>540331.95143025764</v>
      </c>
      <c r="G83" s="39">
        <v>18.725116143272029</v>
      </c>
      <c r="H83" s="36">
        <v>2779631.0479310462</v>
      </c>
      <c r="I83" s="40">
        <v>19.774735278574909</v>
      </c>
      <c r="J83" s="38">
        <v>1381016.375129015</v>
      </c>
      <c r="K83" s="39">
        <v>3.8928437687829556</v>
      </c>
      <c r="L83" s="39">
        <v>1637604.9747821367</v>
      </c>
      <c r="M83" s="39">
        <v>5.6965522841523786</v>
      </c>
      <c r="N83" s="36">
        <v>3018621.3499111515</v>
      </c>
      <c r="O83" s="40">
        <v>4.700213274547111</v>
      </c>
      <c r="P83" s="116">
        <f t="shared" si="103"/>
        <v>3620315.4716298031</v>
      </c>
      <c r="Q83" s="117">
        <f t="shared" si="104"/>
        <v>2177936.9262123946</v>
      </c>
      <c r="R83" s="118">
        <f t="shared" si="105"/>
        <v>5798252.3978421977</v>
      </c>
      <c r="S83" s="32"/>
      <c r="T83" s="38">
        <v>1312690.6261423489</v>
      </c>
      <c r="U83" s="39">
        <v>9.9820586756575711</v>
      </c>
      <c r="V83" s="39">
        <v>577387.29989026079</v>
      </c>
      <c r="W83" s="39">
        <v>9.9755926034944853</v>
      </c>
      <c r="X83" s="36">
        <v>1890077.9260326098</v>
      </c>
      <c r="Y83" s="40">
        <v>9.9800825093466212</v>
      </c>
      <c r="Z83" s="38">
        <v>6691969.8968058918</v>
      </c>
      <c r="AA83" s="39">
        <v>7.3774045539096358</v>
      </c>
      <c r="AB83" s="39">
        <v>3154285.0071851895</v>
      </c>
      <c r="AC83" s="39">
        <v>7.2955398239079408</v>
      </c>
      <c r="AD83" s="36">
        <v>9846254.9039910808</v>
      </c>
      <c r="AE83" s="40">
        <v>7.3509795856136861</v>
      </c>
      <c r="AF83" s="116">
        <f t="shared" si="106"/>
        <v>8004660.5229482409</v>
      </c>
      <c r="AG83" s="117">
        <f t="shared" si="107"/>
        <v>3731672.3070754502</v>
      </c>
      <c r="AH83" s="118">
        <f t="shared" si="108"/>
        <v>11736332.830023691</v>
      </c>
      <c r="AI83" s="32"/>
      <c r="AJ83" s="38">
        <v>0</v>
      </c>
      <c r="AK83" s="39">
        <v>0</v>
      </c>
      <c r="AL83" s="39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9">
        <v>0</v>
      </c>
      <c r="AS83" s="39">
        <v>0</v>
      </c>
      <c r="AT83" s="36">
        <v>0</v>
      </c>
      <c r="AU83" s="40">
        <v>0</v>
      </c>
      <c r="AV83" s="116">
        <f t="shared" si="109"/>
        <v>0</v>
      </c>
      <c r="AW83" s="117">
        <f t="shared" si="110"/>
        <v>0</v>
      </c>
      <c r="AX83" s="118">
        <f t="shared" si="111"/>
        <v>0</v>
      </c>
      <c r="AY83" s="32"/>
      <c r="AZ83" s="38">
        <v>717777.37624696491</v>
      </c>
      <c r="BA83" s="39">
        <v>4.1627614703841651</v>
      </c>
      <c r="BB83" s="39">
        <v>244007.3789501421</v>
      </c>
      <c r="BC83" s="39">
        <v>4.0748155492069991</v>
      </c>
      <c r="BD83" s="36">
        <v>961784.75519710698</v>
      </c>
      <c r="BE83" s="40">
        <v>4.1400919254319968</v>
      </c>
      <c r="BF83" s="38">
        <v>2906993.4702076069</v>
      </c>
      <c r="BG83" s="39">
        <v>2.8077427494205667</v>
      </c>
      <c r="BH83" s="39">
        <v>2687506.2510417937</v>
      </c>
      <c r="BI83" s="39">
        <v>5.4701709028504668</v>
      </c>
      <c r="BJ83" s="36">
        <v>5594499.7212494006</v>
      </c>
      <c r="BK83" s="40">
        <v>3.6645570737839894</v>
      </c>
      <c r="BL83" s="116">
        <f t="shared" si="112"/>
        <v>3624770.8464545719</v>
      </c>
      <c r="BM83" s="117">
        <f t="shared" si="113"/>
        <v>2931513.629991936</v>
      </c>
      <c r="BN83" s="118">
        <f t="shared" si="114"/>
        <v>6556284.4764465075</v>
      </c>
      <c r="BO83" s="32"/>
      <c r="BP83" s="38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9">
        <v>0</v>
      </c>
      <c r="BY83" s="39">
        <v>0</v>
      </c>
      <c r="BZ83" s="36">
        <v>0</v>
      </c>
      <c r="CA83" s="40">
        <v>0</v>
      </c>
      <c r="CB83" s="116">
        <f t="shared" si="115"/>
        <v>0</v>
      </c>
      <c r="CC83" s="117">
        <f t="shared" si="116"/>
        <v>0</v>
      </c>
      <c r="CD83" s="118">
        <f t="shared" si="117"/>
        <v>0</v>
      </c>
      <c r="CE83" s="32"/>
      <c r="CF83" s="38">
        <f t="shared" si="118"/>
        <v>4269767.0988901015</v>
      </c>
      <c r="CG83" s="39">
        <f t="shared" si="119"/>
        <v>7.0678759794257129</v>
      </c>
      <c r="CH83" s="36">
        <f t="shared" si="120"/>
        <v>1361726.6302706606</v>
      </c>
      <c r="CI83" s="39">
        <f t="shared" si="121"/>
        <v>6.8462938645929885</v>
      </c>
      <c r="CJ83" s="36">
        <f t="shared" si="122"/>
        <v>5631493.7291607624</v>
      </c>
      <c r="CK83" s="40">
        <f t="shared" si="123"/>
        <v>7.0129915933389633</v>
      </c>
      <c r="CL83" s="38">
        <f t="shared" si="124"/>
        <v>10979979.742142513</v>
      </c>
      <c r="CM83" s="39">
        <f t="shared" si="125"/>
        <v>3.9519108145803381</v>
      </c>
      <c r="CN83" s="36">
        <f t="shared" si="126"/>
        <v>7479396.2330091204</v>
      </c>
      <c r="CO83" s="39">
        <f t="shared" si="127"/>
        <v>4.7646657052822539</v>
      </c>
      <c r="CP83" s="36">
        <f t="shared" si="128"/>
        <v>18459375.975151636</v>
      </c>
      <c r="CQ83" s="40">
        <f t="shared" si="129"/>
        <v>4.2453297310888827</v>
      </c>
      <c r="CR83" s="152"/>
      <c r="CS83" s="161" t="s">
        <v>81</v>
      </c>
      <c r="CT83" s="38">
        <f t="shared" si="130"/>
        <v>5631493.7291607624</v>
      </c>
      <c r="CU83" s="36">
        <f t="shared" si="131"/>
        <v>18459375.975151636</v>
      </c>
      <c r="CV83" s="37">
        <f t="shared" si="132"/>
        <v>24090869.704312399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8">
        <v>0</v>
      </c>
      <c r="E84" s="39">
        <v>0</v>
      </c>
      <c r="F84" s="36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9">
        <v>0</v>
      </c>
      <c r="M84" s="39">
        <v>0</v>
      </c>
      <c r="N84" s="36">
        <v>0</v>
      </c>
      <c r="O84" s="40">
        <v>0</v>
      </c>
      <c r="P84" s="116">
        <f t="shared" si="103"/>
        <v>0</v>
      </c>
      <c r="Q84" s="117">
        <f t="shared" si="104"/>
        <v>0</v>
      </c>
      <c r="R84" s="118">
        <f t="shared" si="105"/>
        <v>0</v>
      </c>
      <c r="S84" s="32"/>
      <c r="T84" s="38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9">
        <v>0</v>
      </c>
      <c r="AC84" s="39">
        <v>0</v>
      </c>
      <c r="AD84" s="36">
        <v>0</v>
      </c>
      <c r="AE84" s="40">
        <v>0</v>
      </c>
      <c r="AF84" s="116">
        <f t="shared" si="106"/>
        <v>0</v>
      </c>
      <c r="AG84" s="117">
        <f t="shared" si="107"/>
        <v>0</v>
      </c>
      <c r="AH84" s="118">
        <f t="shared" si="108"/>
        <v>0</v>
      </c>
      <c r="AI84" s="32"/>
      <c r="AJ84" s="38">
        <v>0</v>
      </c>
      <c r="AK84" s="39">
        <v>0</v>
      </c>
      <c r="AL84" s="39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9">
        <v>0</v>
      </c>
      <c r="AS84" s="39">
        <v>0</v>
      </c>
      <c r="AT84" s="36">
        <v>0</v>
      </c>
      <c r="AU84" s="40">
        <v>0</v>
      </c>
      <c r="AV84" s="116">
        <f t="shared" si="109"/>
        <v>0</v>
      </c>
      <c r="AW84" s="117">
        <f t="shared" si="110"/>
        <v>0</v>
      </c>
      <c r="AX84" s="118">
        <f t="shared" si="111"/>
        <v>0</v>
      </c>
      <c r="AY84" s="32"/>
      <c r="AZ84" s="38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9">
        <v>0</v>
      </c>
      <c r="BI84" s="39">
        <v>0</v>
      </c>
      <c r="BJ84" s="36">
        <v>0</v>
      </c>
      <c r="BK84" s="40">
        <v>0</v>
      </c>
      <c r="BL84" s="116">
        <f t="shared" si="112"/>
        <v>0</v>
      </c>
      <c r="BM84" s="117">
        <f t="shared" si="113"/>
        <v>0</v>
      </c>
      <c r="BN84" s="118">
        <f t="shared" si="114"/>
        <v>0</v>
      </c>
      <c r="BO84" s="32"/>
      <c r="BP84" s="38">
        <v>48344.03</v>
      </c>
      <c r="BQ84" s="39">
        <v>0.33086288197652536</v>
      </c>
      <c r="BR84" s="39">
        <v>7815.7199999999993</v>
      </c>
      <c r="BS84" s="39">
        <v>0.32072387049119783</v>
      </c>
      <c r="BT84" s="36">
        <v>56159.75</v>
      </c>
      <c r="BU84" s="40">
        <v>0.32941361066141106</v>
      </c>
      <c r="BV84" s="38">
        <v>121629.66000000002</v>
      </c>
      <c r="BW84" s="39">
        <v>0.38359297338211185</v>
      </c>
      <c r="BX84" s="39">
        <v>71994.16</v>
      </c>
      <c r="BY84" s="39">
        <v>0.33200287759167713</v>
      </c>
      <c r="BZ84" s="36">
        <v>193623.82</v>
      </c>
      <c r="CA84" s="40">
        <v>0.36264031854482254</v>
      </c>
      <c r="CB84" s="116">
        <f t="shared" si="115"/>
        <v>169973.69</v>
      </c>
      <c r="CC84" s="117">
        <f t="shared" si="116"/>
        <v>79809.88</v>
      </c>
      <c r="CD84" s="118">
        <f t="shared" si="117"/>
        <v>249783.57</v>
      </c>
      <c r="CE84" s="32"/>
      <c r="CF84" s="38">
        <f t="shared" si="118"/>
        <v>48344.03</v>
      </c>
      <c r="CG84" s="39">
        <f t="shared" si="119"/>
        <v>8.0025350439946963E-2</v>
      </c>
      <c r="CH84" s="36">
        <f t="shared" si="120"/>
        <v>7815.7199999999993</v>
      </c>
      <c r="CI84" s="39">
        <f t="shared" si="121"/>
        <v>3.9294756152885961E-2</v>
      </c>
      <c r="CJ84" s="36">
        <f t="shared" si="122"/>
        <v>56159.75</v>
      </c>
      <c r="CK84" s="40">
        <f t="shared" si="123"/>
        <v>6.9936658651435862E-2</v>
      </c>
      <c r="CL84" s="38">
        <f t="shared" si="124"/>
        <v>121629.66000000002</v>
      </c>
      <c r="CM84" s="39">
        <f t="shared" si="125"/>
        <v>4.377690852041017E-2</v>
      </c>
      <c r="CN84" s="36">
        <f t="shared" si="126"/>
        <v>71994.16</v>
      </c>
      <c r="CO84" s="39">
        <f t="shared" si="127"/>
        <v>4.586307429718775E-2</v>
      </c>
      <c r="CP84" s="36">
        <f t="shared" si="128"/>
        <v>193623.82</v>
      </c>
      <c r="CQ84" s="40">
        <f t="shared" si="129"/>
        <v>4.4530051329985436E-2</v>
      </c>
      <c r="CR84" s="152"/>
      <c r="CS84" s="161" t="s">
        <v>82</v>
      </c>
      <c r="CT84" s="38">
        <f t="shared" si="130"/>
        <v>56159.75</v>
      </c>
      <c r="CU84" s="36">
        <f t="shared" si="131"/>
        <v>193623.82</v>
      </c>
      <c r="CV84" s="37">
        <f t="shared" si="132"/>
        <v>249783.57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8">
        <v>403340.9694039548</v>
      </c>
      <c r="E85" s="39">
        <v>3.6106474171821996</v>
      </c>
      <c r="F85" s="36">
        <v>-145344.40438320348</v>
      </c>
      <c r="G85" s="39">
        <v>-5.0368867612698738</v>
      </c>
      <c r="H85" s="36">
        <v>257996.56502075132</v>
      </c>
      <c r="I85" s="40">
        <v>1.8354284032999317</v>
      </c>
      <c r="J85" s="38">
        <v>204721.42576708889</v>
      </c>
      <c r="K85" s="39">
        <v>0.57707391525992813</v>
      </c>
      <c r="L85" s="39">
        <v>-440500.916232421</v>
      </c>
      <c r="M85" s="39">
        <v>-1.5323210048680085</v>
      </c>
      <c r="N85" s="36">
        <v>-235779.49046533211</v>
      </c>
      <c r="O85" s="40">
        <v>-0.36712583742367239</v>
      </c>
      <c r="P85" s="116">
        <f t="shared" si="103"/>
        <v>608062.3951710437</v>
      </c>
      <c r="Q85" s="117">
        <f t="shared" si="104"/>
        <v>-585845.32061562454</v>
      </c>
      <c r="R85" s="118">
        <f t="shared" si="105"/>
        <v>22217.074555419153</v>
      </c>
      <c r="S85" s="32"/>
      <c r="T85" s="38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-22.664589171283527</v>
      </c>
      <c r="AA85" s="39">
        <v>-2.4986042367663107E-5</v>
      </c>
      <c r="AB85" s="39">
        <v>0</v>
      </c>
      <c r="AC85" s="39">
        <v>0</v>
      </c>
      <c r="AD85" s="36">
        <v>-22.664589171283527</v>
      </c>
      <c r="AE85" s="40">
        <v>-1.6920842892955551E-5</v>
      </c>
      <c r="AF85" s="116">
        <f t="shared" si="106"/>
        <v>-22.664589171283527</v>
      </c>
      <c r="AG85" s="117">
        <f t="shared" si="107"/>
        <v>0</v>
      </c>
      <c r="AH85" s="118">
        <f t="shared" si="108"/>
        <v>-22.664589171283527</v>
      </c>
      <c r="AI85" s="32"/>
      <c r="AJ85" s="38">
        <v>599770.46582603129</v>
      </c>
      <c r="AK85" s="39">
        <v>14.161561811154876</v>
      </c>
      <c r="AL85" s="39">
        <v>305887.65041921241</v>
      </c>
      <c r="AM85" s="39">
        <v>10.958608906932698</v>
      </c>
      <c r="AN85" s="36">
        <v>905658.1162452437</v>
      </c>
      <c r="AO85" s="40">
        <v>12.889178342634935</v>
      </c>
      <c r="AP85" s="38">
        <v>239562.78188612917</v>
      </c>
      <c r="AQ85" s="39">
        <v>1.4596717171241289</v>
      </c>
      <c r="AR85" s="39">
        <v>392020.66951372422</v>
      </c>
      <c r="AS85" s="39">
        <v>2.7649537283556742</v>
      </c>
      <c r="AT85" s="36">
        <v>631583.45139985345</v>
      </c>
      <c r="AU85" s="40">
        <v>2.0646526885968868</v>
      </c>
      <c r="AV85" s="116">
        <f t="shared" si="109"/>
        <v>839333.24771216046</v>
      </c>
      <c r="AW85" s="117">
        <f t="shared" si="110"/>
        <v>697908.31993293669</v>
      </c>
      <c r="AX85" s="118">
        <f t="shared" si="111"/>
        <v>1537241.5676450972</v>
      </c>
      <c r="AY85" s="32"/>
      <c r="AZ85" s="38">
        <v>132.09462398858258</v>
      </c>
      <c r="BA85" s="39">
        <v>7.6608490234074931E-4</v>
      </c>
      <c r="BB85" s="39">
        <v>44.905376011417431</v>
      </c>
      <c r="BC85" s="39">
        <v>7.4989996286833264E-4</v>
      </c>
      <c r="BD85" s="36">
        <v>177</v>
      </c>
      <c r="BE85" s="40">
        <v>7.6191296112952526E-4</v>
      </c>
      <c r="BF85" s="38">
        <v>1012842.228975406</v>
      </c>
      <c r="BG85" s="39">
        <v>0.97826171742641299</v>
      </c>
      <c r="BH85" s="39">
        <v>936369.43102459423</v>
      </c>
      <c r="BI85" s="39">
        <v>1.9058935449634153</v>
      </c>
      <c r="BJ85" s="36">
        <v>1949211.6600000001</v>
      </c>
      <c r="BK85" s="40">
        <v>1.2767892989294871</v>
      </c>
      <c r="BL85" s="116">
        <f t="shared" si="112"/>
        <v>1012974.3235993946</v>
      </c>
      <c r="BM85" s="117">
        <f t="shared" si="113"/>
        <v>936414.33640060562</v>
      </c>
      <c r="BN85" s="118">
        <f t="shared" si="114"/>
        <v>1949388.6600000001</v>
      </c>
      <c r="BO85" s="32"/>
      <c r="BP85" s="38">
        <v>496980.10523092467</v>
      </c>
      <c r="BQ85" s="39">
        <v>3.4012942218863542</v>
      </c>
      <c r="BR85" s="39">
        <v>69713.028146893572</v>
      </c>
      <c r="BS85" s="39">
        <v>2.8607258462347067</v>
      </c>
      <c r="BT85" s="36">
        <v>566693.13337781827</v>
      </c>
      <c r="BU85" s="40">
        <v>3.3240253242405049</v>
      </c>
      <c r="BV85" s="38">
        <v>192216.83758275938</v>
      </c>
      <c r="BW85" s="39">
        <v>0.60620927709965744</v>
      </c>
      <c r="BX85" s="39">
        <v>161747.75903942232</v>
      </c>
      <c r="BY85" s="39">
        <v>0.74590385449449537</v>
      </c>
      <c r="BZ85" s="36">
        <v>353964.59662218171</v>
      </c>
      <c r="CA85" s="40">
        <v>0.66294443562087346</v>
      </c>
      <c r="CB85" s="116">
        <f t="shared" si="115"/>
        <v>689196.942813684</v>
      </c>
      <c r="CC85" s="117">
        <f t="shared" si="116"/>
        <v>231460.78718631589</v>
      </c>
      <c r="CD85" s="118">
        <f t="shared" si="117"/>
        <v>920657.72999999986</v>
      </c>
      <c r="CE85" s="32"/>
      <c r="CF85" s="38">
        <f t="shared" si="118"/>
        <v>1500223.6350848994</v>
      </c>
      <c r="CG85" s="39">
        <f t="shared" si="119"/>
        <v>2.4833660358054588</v>
      </c>
      <c r="CH85" s="36">
        <f t="shared" si="120"/>
        <v>230301.17955891392</v>
      </c>
      <c r="CI85" s="39">
        <f t="shared" si="121"/>
        <v>1.1578752427785961</v>
      </c>
      <c r="CJ85" s="36">
        <f t="shared" si="122"/>
        <v>1730524.8146438133</v>
      </c>
      <c r="CK85" s="40">
        <f t="shared" si="123"/>
        <v>2.1550509617579081</v>
      </c>
      <c r="CL85" s="38">
        <f t="shared" si="124"/>
        <v>1649320.6096222121</v>
      </c>
      <c r="CM85" s="39">
        <f t="shared" si="125"/>
        <v>0.59362294894402157</v>
      </c>
      <c r="CN85" s="36">
        <f t="shared" si="126"/>
        <v>1049636.9433453197</v>
      </c>
      <c r="CO85" s="39">
        <f t="shared" si="127"/>
        <v>0.6686594734589506</v>
      </c>
      <c r="CP85" s="36">
        <f t="shared" si="128"/>
        <v>2698957.5529675316</v>
      </c>
      <c r="CQ85" s="40">
        <f t="shared" si="129"/>
        <v>0.62071246384404588</v>
      </c>
      <c r="CR85" s="152"/>
      <c r="CS85" s="161" t="s">
        <v>83</v>
      </c>
      <c r="CT85" s="38">
        <f t="shared" si="130"/>
        <v>1730524.8146438133</v>
      </c>
      <c r="CU85" s="36">
        <f t="shared" si="131"/>
        <v>2698957.5529675316</v>
      </c>
      <c r="CV85" s="37">
        <f t="shared" si="132"/>
        <v>4429482.3676113449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8">
        <v>3913637.1417072467</v>
      </c>
      <c r="E86" s="39">
        <v>35.034288379818236</v>
      </c>
      <c r="F86" s="36">
        <v>871486.28182097874</v>
      </c>
      <c r="G86" s="39">
        <v>30.201215754816285</v>
      </c>
      <c r="H86" s="36">
        <v>4785123.4235282252</v>
      </c>
      <c r="I86" s="40">
        <v>34.042125499357304</v>
      </c>
      <c r="J86" s="38">
        <v>2370915.8492642986</v>
      </c>
      <c r="K86" s="39">
        <v>6.6831973583622721</v>
      </c>
      <c r="L86" s="39">
        <v>2641247.2310526143</v>
      </c>
      <c r="M86" s="39">
        <v>9.1878097457939152</v>
      </c>
      <c r="N86" s="36">
        <v>5012163.0803169124</v>
      </c>
      <c r="O86" s="40">
        <v>7.8043029295455986</v>
      </c>
      <c r="P86" s="116">
        <f t="shared" si="103"/>
        <v>6284552.9909715448</v>
      </c>
      <c r="Q86" s="117">
        <f t="shared" si="104"/>
        <v>3512733.5128735928</v>
      </c>
      <c r="R86" s="118">
        <f t="shared" si="105"/>
        <v>9797286.5038451366</v>
      </c>
      <c r="S86" s="32"/>
      <c r="T86" s="38">
        <v>1405127.6974937827</v>
      </c>
      <c r="U86" s="39">
        <v>10.684975457159673</v>
      </c>
      <c r="V86" s="39">
        <v>377875.68056227633</v>
      </c>
      <c r="W86" s="39">
        <v>6.5286054001775451</v>
      </c>
      <c r="X86" s="36">
        <v>1783003.3780560591</v>
      </c>
      <c r="Y86" s="40">
        <v>9.4147022100803088</v>
      </c>
      <c r="Z86" s="38">
        <v>2640559.0634524454</v>
      </c>
      <c r="AA86" s="39">
        <v>2.91102212950473</v>
      </c>
      <c r="AB86" s="39">
        <v>1355960.7985600517</v>
      </c>
      <c r="AC86" s="39">
        <v>3.1361991649513867</v>
      </c>
      <c r="AD86" s="36">
        <v>3996519.8620124971</v>
      </c>
      <c r="AE86" s="40">
        <v>2.9837066179594109</v>
      </c>
      <c r="AF86" s="116">
        <f t="shared" si="106"/>
        <v>4045686.7609462282</v>
      </c>
      <c r="AG86" s="117">
        <f t="shared" si="107"/>
        <v>1733836.4791223281</v>
      </c>
      <c r="AH86" s="118">
        <f t="shared" si="108"/>
        <v>5779523.2400685567</v>
      </c>
      <c r="AI86" s="32"/>
      <c r="AJ86" s="38">
        <v>5012889.9993572719</v>
      </c>
      <c r="AK86" s="39">
        <v>118.36253304111428</v>
      </c>
      <c r="AL86" s="39">
        <v>2526516.8257822427</v>
      </c>
      <c r="AM86" s="39">
        <v>90.513983655724672</v>
      </c>
      <c r="AN86" s="36">
        <v>7539406.8251395151</v>
      </c>
      <c r="AO86" s="40">
        <v>107.29960613590714</v>
      </c>
      <c r="AP86" s="38">
        <v>2663550.643806403</v>
      </c>
      <c r="AQ86" s="39">
        <v>16.229188487801093</v>
      </c>
      <c r="AR86" s="39">
        <v>2989688.9801123412</v>
      </c>
      <c r="AS86" s="39">
        <v>21.086520010384543</v>
      </c>
      <c r="AT86" s="36">
        <v>5653239.6239187438</v>
      </c>
      <c r="AU86" s="40">
        <v>18.480497490769114</v>
      </c>
      <c r="AV86" s="116">
        <f t="shared" si="109"/>
        <v>7676440.6431636754</v>
      </c>
      <c r="AW86" s="117">
        <f t="shared" si="110"/>
        <v>5516205.8058945835</v>
      </c>
      <c r="AX86" s="118">
        <f t="shared" si="111"/>
        <v>13192646.449058259</v>
      </c>
      <c r="AY86" s="32"/>
      <c r="AZ86" s="38">
        <v>4273975.9418356176</v>
      </c>
      <c r="BA86" s="39">
        <v>24.786992408493891</v>
      </c>
      <c r="BB86" s="39">
        <v>1452931.9281643825</v>
      </c>
      <c r="BC86" s="39">
        <v>24.263322028606563</v>
      </c>
      <c r="BD86" s="36">
        <v>5726907.8700000001</v>
      </c>
      <c r="BE86" s="40">
        <v>24.652007533037754</v>
      </c>
      <c r="BF86" s="38">
        <v>3595561.036223819</v>
      </c>
      <c r="BG86" s="39">
        <v>3.4728012061325857</v>
      </c>
      <c r="BH86" s="39">
        <v>3324084.7837761813</v>
      </c>
      <c r="BI86" s="39">
        <v>6.7658677466412644</v>
      </c>
      <c r="BJ86" s="36">
        <v>6919645.8200000003</v>
      </c>
      <c r="BK86" s="40">
        <v>4.5325656092977384</v>
      </c>
      <c r="BL86" s="116">
        <f t="shared" si="112"/>
        <v>7869536.9780594371</v>
      </c>
      <c r="BM86" s="117">
        <f t="shared" si="113"/>
        <v>4777016.7119405642</v>
      </c>
      <c r="BN86" s="118">
        <f t="shared" si="114"/>
        <v>12646553.690000001</v>
      </c>
      <c r="BO86" s="32"/>
      <c r="BP86" s="38">
        <v>6333089.0100000007</v>
      </c>
      <c r="BQ86" s="39">
        <v>43.343181808849202</v>
      </c>
      <c r="BR86" s="39">
        <v>1083745.08</v>
      </c>
      <c r="BS86" s="39">
        <v>44.472283639049614</v>
      </c>
      <c r="BT86" s="36">
        <v>7416834.0900000008</v>
      </c>
      <c r="BU86" s="40">
        <v>43.504575737312599</v>
      </c>
      <c r="BV86" s="38">
        <v>6242505.3900000006</v>
      </c>
      <c r="BW86" s="39">
        <v>19.687477576636812</v>
      </c>
      <c r="BX86" s="39">
        <v>7094241.4200000018</v>
      </c>
      <c r="BY86" s="39">
        <v>32.715272541134816</v>
      </c>
      <c r="BZ86" s="36">
        <v>13336746.810000002</v>
      </c>
      <c r="CA86" s="40">
        <v>24.978549186407161</v>
      </c>
      <c r="CB86" s="116">
        <f t="shared" si="115"/>
        <v>12575594.400000002</v>
      </c>
      <c r="CC86" s="117">
        <f t="shared" si="116"/>
        <v>8177986.5000000019</v>
      </c>
      <c r="CD86" s="118">
        <f t="shared" si="117"/>
        <v>20753580.900000006</v>
      </c>
      <c r="CE86" s="32"/>
      <c r="CF86" s="38">
        <f t="shared" si="118"/>
        <v>20938719.790393919</v>
      </c>
      <c r="CG86" s="39">
        <f t="shared" si="119"/>
        <v>34.660502837478099</v>
      </c>
      <c r="CH86" s="36">
        <f t="shared" si="120"/>
        <v>6312555.7963298801</v>
      </c>
      <c r="CI86" s="39">
        <f t="shared" si="121"/>
        <v>31.737362740511369</v>
      </c>
      <c r="CJ86" s="36">
        <f t="shared" si="122"/>
        <v>27251275.586723797</v>
      </c>
      <c r="CK86" s="40">
        <f t="shared" si="123"/>
        <v>33.936460873221655</v>
      </c>
      <c r="CL86" s="38">
        <f t="shared" si="124"/>
        <v>17513091.982746966</v>
      </c>
      <c r="CM86" s="39">
        <f t="shared" si="125"/>
        <v>6.3033064931550618</v>
      </c>
      <c r="CN86" s="36">
        <f t="shared" si="126"/>
        <v>17405223.213501193</v>
      </c>
      <c r="CO86" s="39">
        <f t="shared" si="127"/>
        <v>11.087802752333552</v>
      </c>
      <c r="CP86" s="36">
        <f t="shared" si="128"/>
        <v>34918315.196248159</v>
      </c>
      <c r="CQ86" s="40">
        <f t="shared" si="129"/>
        <v>8.0305944178022148</v>
      </c>
      <c r="CR86" s="152"/>
      <c r="CS86" s="161" t="s">
        <v>84</v>
      </c>
      <c r="CT86" s="38">
        <f t="shared" si="130"/>
        <v>27251275.586723797</v>
      </c>
      <c r="CU86" s="36">
        <f t="shared" si="131"/>
        <v>34918315.196248159</v>
      </c>
      <c r="CV86" s="37">
        <f t="shared" si="132"/>
        <v>62169590.782971956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8">
        <v>30707.854627586508</v>
      </c>
      <c r="E87" s="39">
        <v>0.2748920749661255</v>
      </c>
      <c r="F87" s="36">
        <v>7045.3233568638707</v>
      </c>
      <c r="G87" s="39">
        <v>0.24415453828887826</v>
      </c>
      <c r="H87" s="36">
        <v>37753.177984450376</v>
      </c>
      <c r="I87" s="40">
        <v>0.26858208434645031</v>
      </c>
      <c r="J87" s="38">
        <v>14199.905289772152</v>
      </c>
      <c r="K87" s="39">
        <v>4.0027050960517077E-2</v>
      </c>
      <c r="L87" s="39">
        <v>21352.534395956842</v>
      </c>
      <c r="M87" s="39">
        <v>7.4276660402739877E-2</v>
      </c>
      <c r="N87" s="36">
        <v>35552.439685728998</v>
      </c>
      <c r="O87" s="40">
        <v>5.5357737716364257E-2</v>
      </c>
      <c r="P87" s="116">
        <f t="shared" si="103"/>
        <v>44907.759917358664</v>
      </c>
      <c r="Q87" s="117">
        <f t="shared" si="104"/>
        <v>28397.857752820713</v>
      </c>
      <c r="R87" s="118">
        <f t="shared" si="105"/>
        <v>73305.617670179374</v>
      </c>
      <c r="S87" s="32"/>
      <c r="T87" s="38">
        <v>86611.889570319414</v>
      </c>
      <c r="U87" s="39">
        <v>0.65862050545849526</v>
      </c>
      <c r="V87" s="39">
        <v>33347.474792459936</v>
      </c>
      <c r="W87" s="39">
        <v>0.57614849330442186</v>
      </c>
      <c r="X87" s="36">
        <v>119959.36436277935</v>
      </c>
      <c r="Y87" s="40">
        <v>0.63341534103957209</v>
      </c>
      <c r="Z87" s="38">
        <v>224730.9455110447</v>
      </c>
      <c r="AA87" s="39">
        <v>0.24774933635145874</v>
      </c>
      <c r="AB87" s="39">
        <v>103507.5636703479</v>
      </c>
      <c r="AC87" s="39">
        <v>0.23940244813406458</v>
      </c>
      <c r="AD87" s="36">
        <v>328238.50918139261</v>
      </c>
      <c r="AE87" s="40">
        <v>0.24505505938371075</v>
      </c>
      <c r="AF87" s="116">
        <f t="shared" si="106"/>
        <v>311342.83508136414</v>
      </c>
      <c r="AG87" s="117">
        <f t="shared" si="107"/>
        <v>136855.03846280783</v>
      </c>
      <c r="AH87" s="118">
        <f t="shared" si="108"/>
        <v>448197.87354417198</v>
      </c>
      <c r="AI87" s="32"/>
      <c r="AJ87" s="38">
        <v>866.55124804154264</v>
      </c>
      <c r="AK87" s="39">
        <v>2.0460692483036048E-2</v>
      </c>
      <c r="AL87" s="39">
        <v>437.34308783285968</v>
      </c>
      <c r="AM87" s="39">
        <v>1.5668078953636644E-2</v>
      </c>
      <c r="AN87" s="36">
        <v>1303.8943358744023</v>
      </c>
      <c r="AO87" s="40">
        <v>1.8556811155972422E-2</v>
      </c>
      <c r="AP87" s="38">
        <v>299.83375849702827</v>
      </c>
      <c r="AQ87" s="39">
        <v>1.8269067242889592E-3</v>
      </c>
      <c r="AR87" s="39">
        <v>679.00008870899796</v>
      </c>
      <c r="AS87" s="39">
        <v>4.7890429582669028E-3</v>
      </c>
      <c r="AT87" s="36">
        <v>978.83384720602623</v>
      </c>
      <c r="AU87" s="40">
        <v>3.1998177435527807E-3</v>
      </c>
      <c r="AV87" s="116">
        <f t="shared" si="109"/>
        <v>1166.3850065385709</v>
      </c>
      <c r="AW87" s="117">
        <f t="shared" si="110"/>
        <v>1116.3431765418577</v>
      </c>
      <c r="AX87" s="118">
        <f t="shared" si="111"/>
        <v>2282.7281830804286</v>
      </c>
      <c r="AY87" s="32"/>
      <c r="AZ87" s="38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9">
        <v>0</v>
      </c>
      <c r="BI87" s="39">
        <v>0</v>
      </c>
      <c r="BJ87" s="36">
        <v>0</v>
      </c>
      <c r="BK87" s="40">
        <v>0</v>
      </c>
      <c r="BL87" s="116">
        <f t="shared" si="112"/>
        <v>0</v>
      </c>
      <c r="BM87" s="117">
        <f t="shared" si="113"/>
        <v>0</v>
      </c>
      <c r="BN87" s="118">
        <f t="shared" si="114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9">
        <v>0</v>
      </c>
      <c r="BY87" s="39">
        <v>0</v>
      </c>
      <c r="BZ87" s="36">
        <v>0</v>
      </c>
      <c r="CA87" s="40">
        <v>0</v>
      </c>
      <c r="CB87" s="116">
        <f t="shared" si="115"/>
        <v>0</v>
      </c>
      <c r="CC87" s="117">
        <f t="shared" si="116"/>
        <v>0</v>
      </c>
      <c r="CD87" s="118">
        <f t="shared" si="117"/>
        <v>0</v>
      </c>
      <c r="CE87" s="32"/>
      <c r="CF87" s="38">
        <f t="shared" si="118"/>
        <v>118186.29544594747</v>
      </c>
      <c r="CG87" s="39">
        <f t="shared" si="119"/>
        <v>0.19563738708297704</v>
      </c>
      <c r="CH87" s="36">
        <f t="shared" si="120"/>
        <v>40830.141237156662</v>
      </c>
      <c r="CI87" s="39">
        <f t="shared" si="121"/>
        <v>0.20527992860567737</v>
      </c>
      <c r="CJ87" s="36">
        <f t="shared" si="122"/>
        <v>159016.43668310414</v>
      </c>
      <c r="CK87" s="40">
        <f t="shared" si="123"/>
        <v>0.19802577917946426</v>
      </c>
      <c r="CL87" s="38">
        <f t="shared" si="124"/>
        <v>239230.68455931387</v>
      </c>
      <c r="CM87" s="39">
        <f t="shared" si="125"/>
        <v>8.6103831855060542E-2</v>
      </c>
      <c r="CN87" s="36">
        <f t="shared" si="126"/>
        <v>125539.09815501374</v>
      </c>
      <c r="CO87" s="39">
        <f t="shared" si="127"/>
        <v>7.997327819208308E-2</v>
      </c>
      <c r="CP87" s="36">
        <f t="shared" si="128"/>
        <v>364769.78271432762</v>
      </c>
      <c r="CQ87" s="40">
        <f t="shared" si="129"/>
        <v>8.3890593357246246E-2</v>
      </c>
      <c r="CR87" s="152"/>
      <c r="CS87" s="161" t="s">
        <v>85</v>
      </c>
      <c r="CT87" s="38">
        <f t="shared" si="130"/>
        <v>159016.43668310414</v>
      </c>
      <c r="CU87" s="36">
        <f t="shared" si="131"/>
        <v>364769.78271432762</v>
      </c>
      <c r="CV87" s="37">
        <f t="shared" si="132"/>
        <v>523786.21939743176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8">
        <v>31862.34726095161</v>
      </c>
      <c r="E88" s="39">
        <v>0.28522691858733168</v>
      </c>
      <c r="F88" s="36">
        <v>7211.8714817192704</v>
      </c>
      <c r="G88" s="39">
        <v>0.2499262365441943</v>
      </c>
      <c r="H88" s="36">
        <v>39074.218742670884</v>
      </c>
      <c r="I88" s="40">
        <v>0.27798017741547926</v>
      </c>
      <c r="J88" s="38">
        <v>15201.300513729577</v>
      </c>
      <c r="K88" s="39">
        <v>4.2849809059462493E-2</v>
      </c>
      <c r="L88" s="39">
        <v>21857.298249143565</v>
      </c>
      <c r="M88" s="39">
        <v>7.6032525660300498E-2</v>
      </c>
      <c r="N88" s="36">
        <v>37058.598762873138</v>
      </c>
      <c r="O88" s="40">
        <v>5.7702937086328593E-2</v>
      </c>
      <c r="P88" s="116">
        <f t="shared" si="103"/>
        <v>47063.647774681187</v>
      </c>
      <c r="Q88" s="117">
        <f t="shared" si="104"/>
        <v>29069.169730862835</v>
      </c>
      <c r="R88" s="118">
        <f t="shared" si="105"/>
        <v>76132.817505544022</v>
      </c>
      <c r="S88" s="32"/>
      <c r="T88" s="38">
        <v>1196.9252240309315</v>
      </c>
      <c r="U88" s="39">
        <v>9.1017468843841032E-3</v>
      </c>
      <c r="V88" s="39">
        <v>350.06601562807464</v>
      </c>
      <c r="W88" s="39">
        <v>6.0481343404988706E-3</v>
      </c>
      <c r="X88" s="36">
        <v>1546.9912396590062</v>
      </c>
      <c r="Y88" s="40">
        <v>8.1684992985664451E-3</v>
      </c>
      <c r="Z88" s="38">
        <v>987.9105996379518</v>
      </c>
      <c r="AA88" s="39">
        <v>1.0890987659856815E-3</v>
      </c>
      <c r="AB88" s="39">
        <v>313.0189481768204</v>
      </c>
      <c r="AC88" s="39">
        <v>7.2398093287696864E-4</v>
      </c>
      <c r="AD88" s="36">
        <v>1300.9295478147721</v>
      </c>
      <c r="AE88" s="40">
        <v>9.7124304027836257E-4</v>
      </c>
      <c r="AF88" s="116">
        <f t="shared" si="106"/>
        <v>2184.8358236688832</v>
      </c>
      <c r="AG88" s="117">
        <f t="shared" si="107"/>
        <v>663.0849638048951</v>
      </c>
      <c r="AH88" s="118">
        <f t="shared" si="108"/>
        <v>2847.9207874737785</v>
      </c>
      <c r="AI88" s="32"/>
      <c r="AJ88" s="38">
        <v>0</v>
      </c>
      <c r="AK88" s="39">
        <v>0</v>
      </c>
      <c r="AL88" s="39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9">
        <v>0</v>
      </c>
      <c r="AS88" s="39">
        <v>0</v>
      </c>
      <c r="AT88" s="36">
        <v>0</v>
      </c>
      <c r="AU88" s="40">
        <v>0</v>
      </c>
      <c r="AV88" s="116">
        <f t="shared" si="109"/>
        <v>0</v>
      </c>
      <c r="AW88" s="117">
        <f t="shared" si="110"/>
        <v>0</v>
      </c>
      <c r="AX88" s="118">
        <f t="shared" si="111"/>
        <v>0</v>
      </c>
      <c r="AY88" s="32"/>
      <c r="AZ88" s="38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9">
        <v>0</v>
      </c>
      <c r="BI88" s="39">
        <v>0</v>
      </c>
      <c r="BJ88" s="36">
        <v>0</v>
      </c>
      <c r="BK88" s="40">
        <v>0</v>
      </c>
      <c r="BL88" s="116">
        <f t="shared" si="112"/>
        <v>0</v>
      </c>
      <c r="BM88" s="117">
        <f t="shared" si="113"/>
        <v>0</v>
      </c>
      <c r="BN88" s="118">
        <f t="shared" si="114"/>
        <v>0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9">
        <v>0</v>
      </c>
      <c r="BY88" s="39">
        <v>0</v>
      </c>
      <c r="BZ88" s="36">
        <v>0</v>
      </c>
      <c r="CA88" s="40">
        <v>0</v>
      </c>
      <c r="CB88" s="116">
        <f t="shared" si="115"/>
        <v>0</v>
      </c>
      <c r="CC88" s="117">
        <f t="shared" si="116"/>
        <v>0</v>
      </c>
      <c r="CD88" s="118">
        <f t="shared" si="117"/>
        <v>0</v>
      </c>
      <c r="CE88" s="32"/>
      <c r="CF88" s="38">
        <f t="shared" si="118"/>
        <v>33059.272484982539</v>
      </c>
      <c r="CG88" s="39">
        <f t="shared" si="119"/>
        <v>5.4724024163902429E-2</v>
      </c>
      <c r="CH88" s="36">
        <f t="shared" si="120"/>
        <v>7561.937497347345</v>
      </c>
      <c r="CI88" s="39">
        <f t="shared" si="121"/>
        <v>3.8018824881345378E-2</v>
      </c>
      <c r="CJ88" s="36">
        <f t="shared" si="122"/>
        <v>40621.209982329885</v>
      </c>
      <c r="CK88" s="40">
        <f t="shared" si="123"/>
        <v>5.0586259670716199E-2</v>
      </c>
      <c r="CL88" s="38">
        <f t="shared" si="124"/>
        <v>16189.211113367528</v>
      </c>
      <c r="CM88" s="39">
        <f t="shared" si="125"/>
        <v>5.8268157119529713E-3</v>
      </c>
      <c r="CN88" s="36">
        <f t="shared" si="126"/>
        <v>22170.317197320386</v>
      </c>
      <c r="CO88" s="39">
        <f t="shared" si="127"/>
        <v>1.4123352572110351E-2</v>
      </c>
      <c r="CP88" s="36">
        <f t="shared" si="128"/>
        <v>38359.528310687914</v>
      </c>
      <c r="CQ88" s="40">
        <f t="shared" si="129"/>
        <v>8.822012522369211E-3</v>
      </c>
      <c r="CR88" s="152"/>
      <c r="CS88" s="161" t="s">
        <v>86</v>
      </c>
      <c r="CT88" s="38">
        <f t="shared" si="130"/>
        <v>40621.209982329885</v>
      </c>
      <c r="CU88" s="36">
        <f t="shared" si="131"/>
        <v>38359.528310687914</v>
      </c>
      <c r="CV88" s="37">
        <f t="shared" si="132"/>
        <v>78980.738293017799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8">
        <v>50925.843924383793</v>
      </c>
      <c r="E89" s="39">
        <v>0.45588046040828806</v>
      </c>
      <c r="F89" s="36">
        <v>1635.7127282372726</v>
      </c>
      <c r="G89" s="39">
        <v>5.6685359309581115E-2</v>
      </c>
      <c r="H89" s="36">
        <v>52561.556652621068</v>
      </c>
      <c r="I89" s="40">
        <v>0.37393123429422254</v>
      </c>
      <c r="J89" s="38">
        <v>3891.5516986024331</v>
      </c>
      <c r="K89" s="39">
        <v>1.0969604020362152E-2</v>
      </c>
      <c r="L89" s="39">
        <v>1833.5875312905503</v>
      </c>
      <c r="M89" s="39">
        <v>6.3782947660842937E-3</v>
      </c>
      <c r="N89" s="36">
        <v>5725.1392298929832</v>
      </c>
      <c r="O89" s="40">
        <v>8.9144587173099598E-3</v>
      </c>
      <c r="P89" s="116">
        <f t="shared" si="103"/>
        <v>54817.395622986223</v>
      </c>
      <c r="Q89" s="117">
        <f t="shared" si="104"/>
        <v>3469.3002595278231</v>
      </c>
      <c r="R89" s="118">
        <f t="shared" si="105"/>
        <v>58286.695882514046</v>
      </c>
      <c r="S89" s="32"/>
      <c r="T89" s="38">
        <v>25702.872907142599</v>
      </c>
      <c r="U89" s="39">
        <v>0.19545167793728449</v>
      </c>
      <c r="V89" s="39">
        <v>7517.3470557302535</v>
      </c>
      <c r="W89" s="39">
        <v>0.12987814539962428</v>
      </c>
      <c r="X89" s="36">
        <v>33220.219962872856</v>
      </c>
      <c r="Y89" s="40">
        <v>0.17541104080509468</v>
      </c>
      <c r="Z89" s="38">
        <v>23640.654653356974</v>
      </c>
      <c r="AA89" s="39">
        <v>2.6062082762853715E-2</v>
      </c>
      <c r="AB89" s="39">
        <v>6721.7952140912976</v>
      </c>
      <c r="AC89" s="39">
        <v>1.5546827430257558E-2</v>
      </c>
      <c r="AD89" s="36">
        <v>30362.449867448271</v>
      </c>
      <c r="AE89" s="40">
        <v>2.2667882491480273E-2</v>
      </c>
      <c r="AF89" s="116">
        <f t="shared" si="106"/>
        <v>49343.52756049957</v>
      </c>
      <c r="AG89" s="117">
        <f t="shared" si="107"/>
        <v>14239.14226982155</v>
      </c>
      <c r="AH89" s="118">
        <f t="shared" si="108"/>
        <v>63582.669830321116</v>
      </c>
      <c r="AI89" s="32"/>
      <c r="AJ89" s="38">
        <v>9219.4179190878694</v>
      </c>
      <c r="AK89" s="39">
        <v>0.21768553832375967</v>
      </c>
      <c r="AL89" s="39">
        <v>4652.9835481376986</v>
      </c>
      <c r="AM89" s="39">
        <v>0.16669593193629129</v>
      </c>
      <c r="AN89" s="36">
        <v>13872.401467225569</v>
      </c>
      <c r="AO89" s="40">
        <v>0.19742975118801065</v>
      </c>
      <c r="AP89" s="38">
        <v>2773.4496905734341</v>
      </c>
      <c r="AQ89" s="39">
        <v>1.6898810576181197E-2</v>
      </c>
      <c r="AR89" s="39">
        <v>6280.7223421707176</v>
      </c>
      <c r="AS89" s="39">
        <v>4.4298446503580974E-2</v>
      </c>
      <c r="AT89" s="36">
        <v>9054.1720327441508</v>
      </c>
      <c r="AU89" s="40">
        <v>2.9598179922211129E-2</v>
      </c>
      <c r="AV89" s="116">
        <f t="shared" si="109"/>
        <v>11992.867609661304</v>
      </c>
      <c r="AW89" s="117">
        <f t="shared" si="110"/>
        <v>10933.705890308416</v>
      </c>
      <c r="AX89" s="118">
        <f t="shared" si="111"/>
        <v>22926.57349996972</v>
      </c>
      <c r="AY89" s="32"/>
      <c r="AZ89" s="38">
        <v>97724.752124611827</v>
      </c>
      <c r="BA89" s="39">
        <v>0.56675627612315305</v>
      </c>
      <c r="BB89" s="39">
        <v>33221.38787538818</v>
      </c>
      <c r="BC89" s="39">
        <v>0.5547825170833417</v>
      </c>
      <c r="BD89" s="36">
        <v>130946.14000000001</v>
      </c>
      <c r="BE89" s="40">
        <v>0.56366983771684398</v>
      </c>
      <c r="BF89" s="38">
        <v>31615.765232165882</v>
      </c>
      <c r="BG89" s="39">
        <v>3.0536338147211951E-2</v>
      </c>
      <c r="BH89" s="39">
        <v>29228.67476783412</v>
      </c>
      <c r="BI89" s="39">
        <v>5.9492269527524691E-2</v>
      </c>
      <c r="BJ89" s="36">
        <v>60844.44</v>
      </c>
      <c r="BK89" s="40">
        <v>3.9854845671997076E-2</v>
      </c>
      <c r="BL89" s="116">
        <f t="shared" si="112"/>
        <v>129340.51735677771</v>
      </c>
      <c r="BM89" s="117">
        <f t="shared" si="113"/>
        <v>62450.0626432223</v>
      </c>
      <c r="BN89" s="118">
        <f t="shared" si="114"/>
        <v>191790.58000000002</v>
      </c>
      <c r="BO89" s="32"/>
      <c r="BP89" s="38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9">
        <v>0</v>
      </c>
      <c r="BY89" s="39">
        <v>0</v>
      </c>
      <c r="BZ89" s="36">
        <v>0</v>
      </c>
      <c r="CA89" s="40">
        <v>0</v>
      </c>
      <c r="CB89" s="116">
        <f t="shared" si="115"/>
        <v>0</v>
      </c>
      <c r="CC89" s="117">
        <f t="shared" si="116"/>
        <v>0</v>
      </c>
      <c r="CD89" s="118">
        <f t="shared" si="117"/>
        <v>0</v>
      </c>
      <c r="CE89" s="32"/>
      <c r="CF89" s="38">
        <f t="shared" si="118"/>
        <v>183572.8868752261</v>
      </c>
      <c r="CG89" s="39">
        <f t="shared" si="119"/>
        <v>0.30387381034354621</v>
      </c>
      <c r="CH89" s="36">
        <f t="shared" si="120"/>
        <v>47027.431207493406</v>
      </c>
      <c r="CI89" s="39">
        <f t="shared" si="121"/>
        <v>0.2364377743566905</v>
      </c>
      <c r="CJ89" s="36">
        <f t="shared" si="122"/>
        <v>230600.31808271952</v>
      </c>
      <c r="CK89" s="40">
        <f t="shared" si="123"/>
        <v>0.28717036188130624</v>
      </c>
      <c r="CL89" s="38">
        <f t="shared" si="124"/>
        <v>61921.421274698725</v>
      </c>
      <c r="CM89" s="39">
        <f t="shared" si="125"/>
        <v>2.2286738239638799E-2</v>
      </c>
      <c r="CN89" s="36">
        <f t="shared" si="126"/>
        <v>44064.779855386689</v>
      </c>
      <c r="CO89" s="39">
        <f t="shared" si="127"/>
        <v>2.8070975095713619E-2</v>
      </c>
      <c r="CP89" s="36">
        <f t="shared" si="128"/>
        <v>105986.20113008542</v>
      </c>
      <c r="CQ89" s="40">
        <f t="shared" si="129"/>
        <v>2.4374950233875481E-2</v>
      </c>
      <c r="CR89" s="152"/>
      <c r="CS89" s="161" t="s">
        <v>87</v>
      </c>
      <c r="CT89" s="38">
        <f t="shared" si="130"/>
        <v>230600.31808271952</v>
      </c>
      <c r="CU89" s="36">
        <f t="shared" si="131"/>
        <v>105986.20113008542</v>
      </c>
      <c r="CV89" s="37">
        <f t="shared" si="132"/>
        <v>336586.51921280497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8">
        <v>11910.72</v>
      </c>
      <c r="E90" s="39">
        <v>0.10662296584533049</v>
      </c>
      <c r="F90" s="36">
        <v>1920.2311311860176</v>
      </c>
      <c r="G90" s="39">
        <v>6.6545298419254842E-2</v>
      </c>
      <c r="H90" s="36">
        <v>13830.951131186017</v>
      </c>
      <c r="I90" s="40">
        <v>9.8395575727104334E-2</v>
      </c>
      <c r="J90" s="38">
        <v>6872.13</v>
      </c>
      <c r="K90" s="39">
        <v>1.9371333266245464E-2</v>
      </c>
      <c r="L90" s="39">
        <v>5819.7188688139831</v>
      </c>
      <c r="M90" s="39">
        <v>2.0244401626636183E-2</v>
      </c>
      <c r="N90" s="36">
        <v>12691.848868813984</v>
      </c>
      <c r="O90" s="40">
        <v>1.9762132979514326E-2</v>
      </c>
      <c r="P90" s="116">
        <f t="shared" si="103"/>
        <v>18782.849999999999</v>
      </c>
      <c r="Q90" s="117">
        <f t="shared" si="104"/>
        <v>7739.9500000000007</v>
      </c>
      <c r="R90" s="118">
        <f t="shared" si="105"/>
        <v>26522.799999999999</v>
      </c>
      <c r="S90" s="32"/>
      <c r="T90" s="38">
        <v>171338.22</v>
      </c>
      <c r="U90" s="39">
        <v>1.3029027033192655</v>
      </c>
      <c r="V90" s="39">
        <v>48744.31</v>
      </c>
      <c r="W90" s="39">
        <v>0.84216154111955766</v>
      </c>
      <c r="X90" s="36">
        <v>220082.53</v>
      </c>
      <c r="Y90" s="40">
        <v>1.1620906090767484</v>
      </c>
      <c r="Z90" s="38">
        <v>185419.86999999997</v>
      </c>
      <c r="AA90" s="39">
        <v>0.20441176729982688</v>
      </c>
      <c r="AB90" s="39">
        <v>82099.86</v>
      </c>
      <c r="AC90" s="39">
        <v>0.18988861082713862</v>
      </c>
      <c r="AD90" s="36">
        <v>267519.73</v>
      </c>
      <c r="AE90" s="40">
        <v>0.19972386386033647</v>
      </c>
      <c r="AF90" s="116">
        <f t="shared" si="106"/>
        <v>356758.08999999997</v>
      </c>
      <c r="AG90" s="117">
        <f t="shared" si="107"/>
        <v>130844.17</v>
      </c>
      <c r="AH90" s="118">
        <f t="shared" si="108"/>
        <v>487602.25999999995</v>
      </c>
      <c r="AI90" s="32"/>
      <c r="AJ90" s="38">
        <v>42668.19</v>
      </c>
      <c r="AK90" s="39">
        <v>1.0074657631280695</v>
      </c>
      <c r="AL90" s="39">
        <v>33888.1</v>
      </c>
      <c r="AM90" s="39">
        <v>1.2140615483824742</v>
      </c>
      <c r="AN90" s="36">
        <v>76556.290000000008</v>
      </c>
      <c r="AO90" s="40">
        <v>1.0895366113997011</v>
      </c>
      <c r="AP90" s="38">
        <v>56916.38</v>
      </c>
      <c r="AQ90" s="39">
        <v>0.34679523034834053</v>
      </c>
      <c r="AR90" s="39">
        <v>30231.49</v>
      </c>
      <c r="AS90" s="39">
        <v>0.21322516257352839</v>
      </c>
      <c r="AT90" s="36">
        <v>87147.87</v>
      </c>
      <c r="AU90" s="40">
        <v>0.28488726818632049</v>
      </c>
      <c r="AV90" s="116">
        <f t="shared" si="109"/>
        <v>99584.57</v>
      </c>
      <c r="AW90" s="117">
        <f t="shared" si="110"/>
        <v>64119.59</v>
      </c>
      <c r="AX90" s="118">
        <f t="shared" si="111"/>
        <v>163704.16</v>
      </c>
      <c r="AY90" s="32"/>
      <c r="AZ90" s="38">
        <v>521632.2070810133</v>
      </c>
      <c r="BA90" s="39">
        <v>3.0252143982331012</v>
      </c>
      <c r="BB90" s="39">
        <v>177328.11291898671</v>
      </c>
      <c r="BC90" s="39">
        <v>2.9613012317199874</v>
      </c>
      <c r="BD90" s="36">
        <v>698960.32000000007</v>
      </c>
      <c r="BE90" s="40">
        <v>3.0087397012612462</v>
      </c>
      <c r="BF90" s="38">
        <v>678129.89294412255</v>
      </c>
      <c r="BG90" s="39">
        <v>0.65497714721155786</v>
      </c>
      <c r="BH90" s="39">
        <v>626928.93705587753</v>
      </c>
      <c r="BI90" s="39">
        <v>1.2760559824962812</v>
      </c>
      <c r="BJ90" s="36">
        <v>1305058.83</v>
      </c>
      <c r="BK90" s="40">
        <v>0.85485080087066412</v>
      </c>
      <c r="BL90" s="116">
        <f t="shared" si="112"/>
        <v>1199762.1000251358</v>
      </c>
      <c r="BM90" s="117">
        <f t="shared" si="113"/>
        <v>804257.04997486423</v>
      </c>
      <c r="BN90" s="118">
        <f t="shared" si="114"/>
        <v>2004019.15</v>
      </c>
      <c r="BO90" s="32"/>
      <c r="BP90" s="38">
        <v>87689.95000000007</v>
      </c>
      <c r="BQ90" s="39">
        <v>0.60014338021421532</v>
      </c>
      <c r="BR90" s="39">
        <v>11893.350000000019</v>
      </c>
      <c r="BS90" s="39">
        <v>0.48805244367844469</v>
      </c>
      <c r="BT90" s="36">
        <v>99583.30000000009</v>
      </c>
      <c r="BU90" s="40">
        <v>0.5841210905422215</v>
      </c>
      <c r="BV90" s="38">
        <v>21819.560000000012</v>
      </c>
      <c r="BW90" s="39">
        <v>6.8814053235776496E-2</v>
      </c>
      <c r="BX90" s="39">
        <v>13833.47000000003</v>
      </c>
      <c r="BY90" s="39">
        <v>6.3793394451413105E-2</v>
      </c>
      <c r="BZ90" s="36">
        <v>35653.030000000042</v>
      </c>
      <c r="CA90" s="40">
        <v>6.6774977150477297E-2</v>
      </c>
      <c r="CB90" s="116">
        <f t="shared" si="115"/>
        <v>109509.51000000008</v>
      </c>
      <c r="CC90" s="117">
        <f t="shared" si="116"/>
        <v>25726.820000000051</v>
      </c>
      <c r="CD90" s="118">
        <f t="shared" si="117"/>
        <v>135236.33000000013</v>
      </c>
      <c r="CE90" s="32"/>
      <c r="CF90" s="38">
        <f t="shared" si="118"/>
        <v>835239.28708101332</v>
      </c>
      <c r="CG90" s="39">
        <f t="shared" si="119"/>
        <v>1.3825971200553524</v>
      </c>
      <c r="CH90" s="36">
        <f t="shared" si="120"/>
        <v>273774.10405017273</v>
      </c>
      <c r="CI90" s="39">
        <f t="shared" si="121"/>
        <v>1.3764421780240805</v>
      </c>
      <c r="CJ90" s="36">
        <f t="shared" si="122"/>
        <v>1109013.3911311859</v>
      </c>
      <c r="CK90" s="40">
        <f t="shared" si="123"/>
        <v>1.3810725826844505</v>
      </c>
      <c r="CL90" s="38">
        <f t="shared" si="124"/>
        <v>949157.83294412261</v>
      </c>
      <c r="CM90" s="39">
        <f t="shared" si="125"/>
        <v>0.34162058517820082</v>
      </c>
      <c r="CN90" s="36">
        <f t="shared" si="126"/>
        <v>758913.47592469165</v>
      </c>
      <c r="CO90" s="39">
        <f t="shared" si="127"/>
        <v>0.48345734058805795</v>
      </c>
      <c r="CP90" s="36">
        <f t="shared" si="128"/>
        <v>1708071.3088688143</v>
      </c>
      <c r="CQ90" s="40">
        <f t="shared" si="129"/>
        <v>0.3928261670449622</v>
      </c>
      <c r="CR90" s="152"/>
      <c r="CS90" s="161" t="s">
        <v>88</v>
      </c>
      <c r="CT90" s="38">
        <f t="shared" si="130"/>
        <v>1109013.3911311859</v>
      </c>
      <c r="CU90" s="36">
        <f t="shared" si="131"/>
        <v>1708071.3088688143</v>
      </c>
      <c r="CV90" s="37">
        <f t="shared" si="132"/>
        <v>2817084.7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8">
        <v>0</v>
      </c>
      <c r="E91" s="39">
        <v>0</v>
      </c>
      <c r="F91" s="36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9">
        <v>0</v>
      </c>
      <c r="M91" s="39">
        <v>0</v>
      </c>
      <c r="N91" s="36">
        <v>0</v>
      </c>
      <c r="O91" s="40">
        <v>0</v>
      </c>
      <c r="P91" s="116">
        <f t="shared" si="103"/>
        <v>0</v>
      </c>
      <c r="Q91" s="117">
        <f t="shared" si="104"/>
        <v>0</v>
      </c>
      <c r="R91" s="118">
        <f t="shared" si="105"/>
        <v>0</v>
      </c>
      <c r="S91" s="32"/>
      <c r="T91" s="38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9">
        <v>0</v>
      </c>
      <c r="AC91" s="39">
        <v>0</v>
      </c>
      <c r="AD91" s="36">
        <v>0</v>
      </c>
      <c r="AE91" s="40">
        <v>0</v>
      </c>
      <c r="AF91" s="116">
        <f t="shared" si="106"/>
        <v>0</v>
      </c>
      <c r="AG91" s="117">
        <f t="shared" si="107"/>
        <v>0</v>
      </c>
      <c r="AH91" s="118">
        <f t="shared" si="108"/>
        <v>0</v>
      </c>
      <c r="AI91" s="32"/>
      <c r="AJ91" s="38">
        <v>0</v>
      </c>
      <c r="AK91" s="39">
        <v>0</v>
      </c>
      <c r="AL91" s="39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9">
        <v>0</v>
      </c>
      <c r="AS91" s="39">
        <v>0</v>
      </c>
      <c r="AT91" s="36">
        <v>0</v>
      </c>
      <c r="AU91" s="40">
        <v>0</v>
      </c>
      <c r="AV91" s="116">
        <f t="shared" si="109"/>
        <v>0</v>
      </c>
      <c r="AW91" s="117">
        <f t="shared" si="110"/>
        <v>0</v>
      </c>
      <c r="AX91" s="118">
        <f t="shared" si="111"/>
        <v>0</v>
      </c>
      <c r="AY91" s="32"/>
      <c r="AZ91" s="38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9">
        <v>0</v>
      </c>
      <c r="BI91" s="39">
        <v>0</v>
      </c>
      <c r="BJ91" s="36">
        <v>0</v>
      </c>
      <c r="BK91" s="40">
        <v>0</v>
      </c>
      <c r="BL91" s="116">
        <f t="shared" si="112"/>
        <v>0</v>
      </c>
      <c r="BM91" s="117">
        <f t="shared" si="113"/>
        <v>0</v>
      </c>
      <c r="BN91" s="118">
        <f t="shared" si="114"/>
        <v>0</v>
      </c>
      <c r="BO91" s="32"/>
      <c r="BP91" s="38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9">
        <v>0</v>
      </c>
      <c r="BY91" s="39">
        <v>0</v>
      </c>
      <c r="BZ91" s="36">
        <v>0</v>
      </c>
      <c r="CA91" s="40">
        <v>0</v>
      </c>
      <c r="CB91" s="116">
        <f t="shared" si="115"/>
        <v>0</v>
      </c>
      <c r="CC91" s="117">
        <f t="shared" si="116"/>
        <v>0</v>
      </c>
      <c r="CD91" s="118">
        <f t="shared" si="117"/>
        <v>0</v>
      </c>
      <c r="CE91" s="32"/>
      <c r="CF91" s="38">
        <f t="shared" si="118"/>
        <v>0</v>
      </c>
      <c r="CG91" s="39">
        <f t="shared" si="119"/>
        <v>0</v>
      </c>
      <c r="CH91" s="36">
        <f t="shared" si="120"/>
        <v>0</v>
      </c>
      <c r="CI91" s="39">
        <f t="shared" si="121"/>
        <v>0</v>
      </c>
      <c r="CJ91" s="36">
        <f t="shared" si="122"/>
        <v>0</v>
      </c>
      <c r="CK91" s="40">
        <f t="shared" si="123"/>
        <v>0</v>
      </c>
      <c r="CL91" s="38">
        <f t="shared" si="124"/>
        <v>0</v>
      </c>
      <c r="CM91" s="39">
        <f t="shared" si="125"/>
        <v>0</v>
      </c>
      <c r="CN91" s="36">
        <f t="shared" si="126"/>
        <v>0</v>
      </c>
      <c r="CO91" s="39">
        <f t="shared" si="127"/>
        <v>0</v>
      </c>
      <c r="CP91" s="36">
        <f t="shared" si="128"/>
        <v>0</v>
      </c>
      <c r="CQ91" s="40">
        <f t="shared" si="129"/>
        <v>0</v>
      </c>
      <c r="CR91" s="152"/>
      <c r="CS91" s="161" t="s">
        <v>89</v>
      </c>
      <c r="CT91" s="38">
        <f t="shared" si="130"/>
        <v>0</v>
      </c>
      <c r="CU91" s="36">
        <f t="shared" si="131"/>
        <v>0</v>
      </c>
      <c r="CV91" s="37">
        <f t="shared" si="132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8">
        <v>86419.473880405232</v>
      </c>
      <c r="E92" s="39">
        <v>0.7736140730301676</v>
      </c>
      <c r="F92" s="36">
        <v>332791.53306354757</v>
      </c>
      <c r="G92" s="39">
        <v>11.532836604641931</v>
      </c>
      <c r="H92" s="36">
        <v>419211.00694395282</v>
      </c>
      <c r="I92" s="40">
        <v>2.982333462691678</v>
      </c>
      <c r="J92" s="38">
        <v>791523.88295311364</v>
      </c>
      <c r="K92" s="39">
        <v>2.2311674728035458</v>
      </c>
      <c r="L92" s="39">
        <v>373049.86077963276</v>
      </c>
      <c r="M92" s="39">
        <v>1.2976866028449028</v>
      </c>
      <c r="N92" s="36">
        <v>1164573.7437327465</v>
      </c>
      <c r="O92" s="40">
        <v>1.8133261297057981</v>
      </c>
      <c r="P92" s="116">
        <f t="shared" si="103"/>
        <v>877943.35683351883</v>
      </c>
      <c r="Q92" s="117">
        <f t="shared" si="104"/>
        <v>705841.39384318027</v>
      </c>
      <c r="R92" s="118">
        <f t="shared" si="105"/>
        <v>1583784.750676699</v>
      </c>
      <c r="S92" s="32"/>
      <c r="T92" s="38">
        <v>303105.02</v>
      </c>
      <c r="U92" s="39">
        <v>2.3048935021482073</v>
      </c>
      <c r="V92" s="39">
        <v>201351.27999999997</v>
      </c>
      <c r="W92" s="39">
        <v>3.4787712508638555</v>
      </c>
      <c r="X92" s="36">
        <v>504456.3</v>
      </c>
      <c r="Y92" s="40">
        <v>2.6636549885154577</v>
      </c>
      <c r="Z92" s="38">
        <v>425612.66</v>
      </c>
      <c r="AA92" s="39">
        <v>0.46920664983628962</v>
      </c>
      <c r="AB92" s="39">
        <v>438747.13</v>
      </c>
      <c r="AC92" s="39">
        <v>1.0147774066861259</v>
      </c>
      <c r="AD92" s="36">
        <v>864359.79</v>
      </c>
      <c r="AE92" s="40">
        <v>0.64531044878188626</v>
      </c>
      <c r="AF92" s="116">
        <f t="shared" si="106"/>
        <v>728717.67999999993</v>
      </c>
      <c r="AG92" s="117">
        <f t="shared" si="107"/>
        <v>640098.40999999992</v>
      </c>
      <c r="AH92" s="118">
        <f t="shared" si="108"/>
        <v>1368816.0899999999</v>
      </c>
      <c r="AI92" s="32"/>
      <c r="AJ92" s="38">
        <v>40481.86</v>
      </c>
      <c r="AK92" s="39">
        <v>0.95584293539856446</v>
      </c>
      <c r="AL92" s="39">
        <v>132517.47</v>
      </c>
      <c r="AM92" s="39">
        <v>4.7475180023644894</v>
      </c>
      <c r="AN92" s="36">
        <v>172999.33000000002</v>
      </c>
      <c r="AO92" s="40">
        <v>2.4620981996726679</v>
      </c>
      <c r="AP92" s="38">
        <v>23278.65</v>
      </c>
      <c r="AQ92" s="39">
        <v>0.14183833878662694</v>
      </c>
      <c r="AR92" s="39">
        <v>-47814.42</v>
      </c>
      <c r="AS92" s="39">
        <v>-0.33723900071941432</v>
      </c>
      <c r="AT92" s="36">
        <v>-24535.769999999997</v>
      </c>
      <c r="AU92" s="40">
        <v>-8.0207680212354887E-2</v>
      </c>
      <c r="AV92" s="116">
        <f t="shared" si="109"/>
        <v>63760.51</v>
      </c>
      <c r="AW92" s="117">
        <f t="shared" si="110"/>
        <v>84703.05</v>
      </c>
      <c r="AX92" s="118">
        <f t="shared" si="111"/>
        <v>148463.56</v>
      </c>
      <c r="AY92" s="32"/>
      <c r="AZ92" s="38">
        <v>656643.86097889219</v>
      </c>
      <c r="BA92" s="39">
        <v>3.8082166625808118</v>
      </c>
      <c r="BB92" s="39">
        <v>223225.1290211078</v>
      </c>
      <c r="BC92" s="39">
        <v>3.7277611464971598</v>
      </c>
      <c r="BD92" s="36">
        <v>879868.99</v>
      </c>
      <c r="BE92" s="40">
        <v>3.7874778959149418</v>
      </c>
      <c r="BF92" s="38">
        <v>769190.0065146375</v>
      </c>
      <c r="BG92" s="39">
        <v>0.74292828169441838</v>
      </c>
      <c r="BH92" s="39">
        <v>711113.72348536248</v>
      </c>
      <c r="BI92" s="39">
        <v>1.447406344569202</v>
      </c>
      <c r="BJ92" s="36">
        <v>1480303.73</v>
      </c>
      <c r="BK92" s="40">
        <v>0.96964121465875319</v>
      </c>
      <c r="BL92" s="116">
        <f t="shared" si="112"/>
        <v>1425833.8674935298</v>
      </c>
      <c r="BM92" s="117">
        <f t="shared" si="113"/>
        <v>934338.85250647028</v>
      </c>
      <c r="BN92" s="118">
        <f t="shared" si="114"/>
        <v>2360172.7200000002</v>
      </c>
      <c r="BO92" s="32"/>
      <c r="BP92" s="38">
        <v>347039.2999999997</v>
      </c>
      <c r="BQ92" s="39">
        <v>2.3751107004756506</v>
      </c>
      <c r="BR92" s="39">
        <v>220523.11000000028</v>
      </c>
      <c r="BS92" s="39">
        <v>9.0493294759735843</v>
      </c>
      <c r="BT92" s="36">
        <v>567562.40999999992</v>
      </c>
      <c r="BU92" s="40">
        <v>3.329124199338354</v>
      </c>
      <c r="BV92" s="38">
        <v>427672.94000000006</v>
      </c>
      <c r="BW92" s="39">
        <v>1.3487856061561754</v>
      </c>
      <c r="BX92" s="39">
        <v>779120.32</v>
      </c>
      <c r="BY92" s="39">
        <v>3.5929329299786024</v>
      </c>
      <c r="BZ92" s="36">
        <v>1206793.26</v>
      </c>
      <c r="CA92" s="40">
        <v>2.2602172202993662</v>
      </c>
      <c r="CB92" s="116">
        <f t="shared" si="115"/>
        <v>774712.23999999976</v>
      </c>
      <c r="CC92" s="117">
        <f t="shared" si="116"/>
        <v>999643.43000000017</v>
      </c>
      <c r="CD92" s="118">
        <f t="shared" si="117"/>
        <v>1774355.67</v>
      </c>
      <c r="CE92" s="32"/>
      <c r="CF92" s="38">
        <f t="shared" si="118"/>
        <v>1433689.5148592973</v>
      </c>
      <c r="CG92" s="39">
        <f t="shared" si="119"/>
        <v>2.3732300730554075</v>
      </c>
      <c r="CH92" s="36">
        <f t="shared" si="120"/>
        <v>1110408.5220846555</v>
      </c>
      <c r="CI92" s="39">
        <f t="shared" si="121"/>
        <v>5.5827527221296345</v>
      </c>
      <c r="CJ92" s="36">
        <f t="shared" si="122"/>
        <v>2544098.0369439526</v>
      </c>
      <c r="CK92" s="40">
        <f t="shared" si="123"/>
        <v>3.1682070519462298</v>
      </c>
      <c r="CL92" s="38">
        <f t="shared" si="124"/>
        <v>2437278.1394677511</v>
      </c>
      <c r="CM92" s="39">
        <f t="shared" si="125"/>
        <v>0.87722437233052541</v>
      </c>
      <c r="CN92" s="36">
        <f t="shared" si="126"/>
        <v>2254216.6142649949</v>
      </c>
      <c r="CO92" s="39">
        <f t="shared" si="127"/>
        <v>1.4360234783208869</v>
      </c>
      <c r="CP92" s="36">
        <f t="shared" si="128"/>
        <v>4691494.7537327465</v>
      </c>
      <c r="CQ92" s="40">
        <f t="shared" si="129"/>
        <v>1.0789607507902517</v>
      </c>
      <c r="CR92" s="152"/>
      <c r="CS92" s="161" t="s">
        <v>100</v>
      </c>
      <c r="CT92" s="38">
        <f t="shared" si="130"/>
        <v>2544098.0369439526</v>
      </c>
      <c r="CU92" s="36">
        <f t="shared" si="131"/>
        <v>4691494.7537327465</v>
      </c>
      <c r="CV92" s="37">
        <f t="shared" si="132"/>
        <v>7235592.790676699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8">
        <v>1228868.8526835605</v>
      </c>
      <c r="E93" s="39">
        <v>11.000648299017167</v>
      </c>
      <c r="F93" s="36">
        <v>317434.70731643948</v>
      </c>
      <c r="G93" s="39">
        <v>11.00064829901717</v>
      </c>
      <c r="H93" s="36">
        <v>1546303.56</v>
      </c>
      <c r="I93" s="40">
        <v>11.000648299017168</v>
      </c>
      <c r="J93" s="38">
        <v>405493.35803138278</v>
      </c>
      <c r="K93" s="39">
        <v>1.1430148986813269</v>
      </c>
      <c r="L93" s="39">
        <v>328585.92196861713</v>
      </c>
      <c r="M93" s="39">
        <v>1.1430148986813271</v>
      </c>
      <c r="N93" s="36">
        <v>734079.27999999991</v>
      </c>
      <c r="O93" s="40">
        <v>1.1430148986813269</v>
      </c>
      <c r="P93" s="116">
        <f t="shared" si="103"/>
        <v>1634362.2107149432</v>
      </c>
      <c r="Q93" s="117">
        <f t="shared" si="104"/>
        <v>646020.62928505661</v>
      </c>
      <c r="R93" s="118">
        <f t="shared" si="105"/>
        <v>2280382.84</v>
      </c>
      <c r="S93" s="32"/>
      <c r="T93" s="38">
        <v>1391675.82</v>
      </c>
      <c r="U93" s="39">
        <v>10.582683700239535</v>
      </c>
      <c r="V93" s="39">
        <v>591141.51</v>
      </c>
      <c r="W93" s="39">
        <v>10.213225812024879</v>
      </c>
      <c r="X93" s="36">
        <v>1982817.33</v>
      </c>
      <c r="Y93" s="40">
        <v>10.469769675528685</v>
      </c>
      <c r="Z93" s="38">
        <v>282687.3</v>
      </c>
      <c r="AA93" s="39">
        <v>0.31164195394062327</v>
      </c>
      <c r="AB93" s="39">
        <v>686389.06</v>
      </c>
      <c r="AC93" s="39">
        <v>1.5875479579422609</v>
      </c>
      <c r="AD93" s="36">
        <v>969076.3600000001</v>
      </c>
      <c r="AE93" s="40">
        <v>0.72348934785075647</v>
      </c>
      <c r="AF93" s="116">
        <f t="shared" si="106"/>
        <v>1674363.12</v>
      </c>
      <c r="AG93" s="117">
        <f t="shared" si="107"/>
        <v>1277530.57</v>
      </c>
      <c r="AH93" s="118">
        <f t="shared" si="108"/>
        <v>2951893.6900000004</v>
      </c>
      <c r="AI93" s="32"/>
      <c r="AJ93" s="38">
        <v>325555.1754641555</v>
      </c>
      <c r="AK93" s="39">
        <v>7.6868902404645709</v>
      </c>
      <c r="AL93" s="39">
        <v>189304.7810505142</v>
      </c>
      <c r="AM93" s="39">
        <v>6.7819575484725467</v>
      </c>
      <c r="AN93" s="36">
        <v>514859.9565146697</v>
      </c>
      <c r="AO93" s="40">
        <v>7.3274027825328361</v>
      </c>
      <c r="AP93" s="38">
        <v>54404.311400603045</v>
      </c>
      <c r="AQ93" s="39">
        <v>0.33148903187649992</v>
      </c>
      <c r="AR93" s="39">
        <v>153636.11208472721</v>
      </c>
      <c r="AS93" s="39">
        <v>1.0836080185406272</v>
      </c>
      <c r="AT93" s="36">
        <v>208040.42348533025</v>
      </c>
      <c r="AU93" s="40">
        <v>0.68008624788030925</v>
      </c>
      <c r="AV93" s="116">
        <f t="shared" si="109"/>
        <v>379959.48686475854</v>
      </c>
      <c r="AW93" s="117">
        <f t="shared" si="110"/>
        <v>342940.89313524141</v>
      </c>
      <c r="AX93" s="118">
        <f t="shared" si="111"/>
        <v>722900.37999999989</v>
      </c>
      <c r="AY93" s="32"/>
      <c r="AZ93" s="38">
        <v>326626.95869488531</v>
      </c>
      <c r="BA93" s="39">
        <v>1.8942783150301026</v>
      </c>
      <c r="BB93" s="39">
        <v>111036.36130511475</v>
      </c>
      <c r="BC93" s="39">
        <v>1.8542582339933966</v>
      </c>
      <c r="BD93" s="36">
        <v>437663.32000000007</v>
      </c>
      <c r="BE93" s="40">
        <v>1.8839624639490342</v>
      </c>
      <c r="BF93" s="38">
        <v>1348589.8797798138</v>
      </c>
      <c r="BG93" s="39">
        <v>1.3025462546440836</v>
      </c>
      <c r="BH93" s="39">
        <v>1246767.0702201864</v>
      </c>
      <c r="BI93" s="39">
        <v>2.537679288190251</v>
      </c>
      <c r="BJ93" s="36">
        <v>2595356.9500000002</v>
      </c>
      <c r="BK93" s="40">
        <v>1.7000329151849378</v>
      </c>
      <c r="BL93" s="116">
        <f t="shared" si="112"/>
        <v>1675216.8384746991</v>
      </c>
      <c r="BM93" s="117">
        <f t="shared" si="113"/>
        <v>1357803.4315253012</v>
      </c>
      <c r="BN93" s="118">
        <f t="shared" si="114"/>
        <v>3033020.2700000005</v>
      </c>
      <c r="BO93" s="32"/>
      <c r="BP93" s="38">
        <v>1341848.4057</v>
      </c>
      <c r="BQ93" s="39">
        <v>9.1835089190021559</v>
      </c>
      <c r="BR93" s="39">
        <v>218047.25880000007</v>
      </c>
      <c r="BS93" s="39">
        <v>8.9477310845746665</v>
      </c>
      <c r="BT93" s="36">
        <v>1559895.6645</v>
      </c>
      <c r="BU93" s="40">
        <v>9.1498068117829234</v>
      </c>
      <c r="BV93" s="38">
        <v>270873.79559999995</v>
      </c>
      <c r="BW93" s="39">
        <v>0.85427587864261367</v>
      </c>
      <c r="BX93" s="39">
        <v>184739.85900000005</v>
      </c>
      <c r="BY93" s="39">
        <v>0.85193250110676633</v>
      </c>
      <c r="BZ93" s="36">
        <v>455613.65460000001</v>
      </c>
      <c r="CA93" s="40">
        <v>0.85332414595226325</v>
      </c>
      <c r="CB93" s="116">
        <f t="shared" si="115"/>
        <v>1612722.2012999998</v>
      </c>
      <c r="CC93" s="117">
        <f t="shared" si="116"/>
        <v>402787.11780000012</v>
      </c>
      <c r="CD93" s="118">
        <f t="shared" si="117"/>
        <v>2015509.3191</v>
      </c>
      <c r="CE93" s="32"/>
      <c r="CF93" s="38">
        <f t="shared" si="118"/>
        <v>4614575.2125426009</v>
      </c>
      <c r="CG93" s="39">
        <f t="shared" si="119"/>
        <v>7.6386473886271871</v>
      </c>
      <c r="CH93" s="36">
        <f t="shared" si="120"/>
        <v>1426964.6184720686</v>
      </c>
      <c r="CI93" s="39">
        <f t="shared" si="121"/>
        <v>7.1742880658027524</v>
      </c>
      <c r="CJ93" s="36">
        <f t="shared" si="122"/>
        <v>6041539.8310146695</v>
      </c>
      <c r="CK93" s="40">
        <f t="shared" si="123"/>
        <v>7.5236287357177769</v>
      </c>
      <c r="CL93" s="38">
        <f t="shared" si="124"/>
        <v>2362048.6448117997</v>
      </c>
      <c r="CM93" s="39">
        <f t="shared" si="125"/>
        <v>0.85014779655459816</v>
      </c>
      <c r="CN93" s="36">
        <f t="shared" si="126"/>
        <v>2600118.0232735309</v>
      </c>
      <c r="CO93" s="39">
        <f t="shared" si="127"/>
        <v>1.65637610165673</v>
      </c>
      <c r="CP93" s="36">
        <f t="shared" si="128"/>
        <v>4962166.6680853311</v>
      </c>
      <c r="CQ93" s="40">
        <f t="shared" si="129"/>
        <v>1.1412105000189676</v>
      </c>
      <c r="CR93" s="152"/>
      <c r="CS93" s="161" t="s">
        <v>101</v>
      </c>
      <c r="CT93" s="38">
        <f t="shared" si="130"/>
        <v>6041539.8310146695</v>
      </c>
      <c r="CU93" s="36">
        <f t="shared" si="131"/>
        <v>4962166.6680853311</v>
      </c>
      <c r="CV93" s="37">
        <f t="shared" si="132"/>
        <v>11003706.4991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8">
        <v>-12335553.3395206</v>
      </c>
      <c r="E94" s="39">
        <v>-110.42600971250751</v>
      </c>
      <c r="F94" s="36">
        <v>2531837.6326416442</v>
      </c>
      <c r="G94" s="39">
        <v>87.74042253401872</v>
      </c>
      <c r="H94" s="36">
        <v>-9803715.7068789564</v>
      </c>
      <c r="I94" s="40">
        <v>-69.745185424604387</v>
      </c>
      <c r="J94" s="38">
        <v>-4844809.6588365315</v>
      </c>
      <c r="K94" s="39">
        <v>-13.656671586953017</v>
      </c>
      <c r="L94" s="39">
        <v>12296972.012333885</v>
      </c>
      <c r="M94" s="39">
        <v>42.776093797796264</v>
      </c>
      <c r="N94" s="36">
        <v>7452162.3534973534</v>
      </c>
      <c r="O94" s="40">
        <v>11.603559492156728</v>
      </c>
      <c r="P94" s="116">
        <f t="shared" si="103"/>
        <v>-17180362.998357132</v>
      </c>
      <c r="Q94" s="117">
        <f t="shared" si="104"/>
        <v>14828809.644975528</v>
      </c>
      <c r="R94" s="118">
        <f t="shared" si="105"/>
        <v>-2351553.353381604</v>
      </c>
      <c r="S94" s="32"/>
      <c r="T94" s="38">
        <v>784462.08151539252</v>
      </c>
      <c r="U94" s="39">
        <v>5.9652642980524888</v>
      </c>
      <c r="V94" s="39">
        <v>-632278.95731990365</v>
      </c>
      <c r="W94" s="39">
        <v>-10.923962635105454</v>
      </c>
      <c r="X94" s="36">
        <v>152183.12419548887</v>
      </c>
      <c r="Y94" s="40">
        <v>0.80356482401187457</v>
      </c>
      <c r="Z94" s="38">
        <v>-2227099.1857002741</v>
      </c>
      <c r="AA94" s="39">
        <v>-2.4552130281452493</v>
      </c>
      <c r="AB94" s="39">
        <v>262289.75224703783</v>
      </c>
      <c r="AC94" s="39">
        <v>0.60664947161157612</v>
      </c>
      <c r="AD94" s="36">
        <v>-1964809.4334532362</v>
      </c>
      <c r="AE94" s="40">
        <v>-1.4668799635769632</v>
      </c>
      <c r="AF94" s="116">
        <f t="shared" si="106"/>
        <v>-1442637.1041848816</v>
      </c>
      <c r="AG94" s="117">
        <f t="shared" si="107"/>
        <v>-369989.20507286582</v>
      </c>
      <c r="AH94" s="118">
        <f t="shared" si="108"/>
        <v>-1812626.3092577474</v>
      </c>
      <c r="AI94" s="32"/>
      <c r="AJ94" s="38">
        <v>-15413.448485717132</v>
      </c>
      <c r="AK94" s="39">
        <v>-0.36393673228459417</v>
      </c>
      <c r="AL94" s="39">
        <v>-68106.367393287612</v>
      </c>
      <c r="AM94" s="39">
        <v>-2.4399515420516464</v>
      </c>
      <c r="AN94" s="36">
        <v>-83519.815879004746</v>
      </c>
      <c r="AO94" s="40">
        <v>-1.1886403739985021</v>
      </c>
      <c r="AP94" s="38">
        <v>218226.57057128687</v>
      </c>
      <c r="AQ94" s="39">
        <v>1.3296687844412773</v>
      </c>
      <c r="AR94" s="39">
        <v>97560.931540535923</v>
      </c>
      <c r="AS94" s="39">
        <v>0.68810520052288671</v>
      </c>
      <c r="AT94" s="36">
        <v>315787.50211182277</v>
      </c>
      <c r="AU94" s="40">
        <v>1.0323125373462267</v>
      </c>
      <c r="AV94" s="116">
        <f t="shared" si="109"/>
        <v>202813.12208556975</v>
      </c>
      <c r="AW94" s="126">
        <f t="shared" si="110"/>
        <v>29454.564147248311</v>
      </c>
      <c r="AX94" s="118">
        <f t="shared" si="111"/>
        <v>232267.68623281806</v>
      </c>
      <c r="AY94" s="32"/>
      <c r="AZ94" s="38">
        <v>53242.34273781615</v>
      </c>
      <c r="BA94" s="39">
        <v>0.30877982543951266</v>
      </c>
      <c r="BB94" s="39">
        <v>18099.657262183853</v>
      </c>
      <c r="BC94" s="39">
        <v>0.30225628898843265</v>
      </c>
      <c r="BD94" s="36">
        <v>71342</v>
      </c>
      <c r="BE94" s="40">
        <v>0.30709827385820676</v>
      </c>
      <c r="BF94" s="38">
        <v>246383.8819341576</v>
      </c>
      <c r="BG94" s="39">
        <v>0.23797183074694672</v>
      </c>
      <c r="BH94" s="39">
        <v>227781.1180658424</v>
      </c>
      <c r="BI94" s="39">
        <v>0.46362744041228326</v>
      </c>
      <c r="BJ94" s="36">
        <v>474165</v>
      </c>
      <c r="BK94" s="40">
        <v>0.3105916152414665</v>
      </c>
      <c r="BL94" s="116">
        <f t="shared" si="112"/>
        <v>299626.22467197373</v>
      </c>
      <c r="BM94" s="117">
        <f t="shared" si="113"/>
        <v>245880.77532802624</v>
      </c>
      <c r="BN94" s="118">
        <f t="shared" si="114"/>
        <v>545507</v>
      </c>
      <c r="BO94" s="32"/>
      <c r="BP94" s="38">
        <v>-4145715.3569181906</v>
      </c>
      <c r="BQ94" s="39">
        <v>-28.372962097787294</v>
      </c>
      <c r="BR94" s="39">
        <v>-1097117.6679380238</v>
      </c>
      <c r="BS94" s="39">
        <v>-45.021037709303776</v>
      </c>
      <c r="BT94" s="36">
        <v>-5242833.0248562144</v>
      </c>
      <c r="BU94" s="40">
        <v>-30.752639689684749</v>
      </c>
      <c r="BV94" s="38">
        <v>-3125607.4829278467</v>
      </c>
      <c r="BW94" s="39">
        <v>-9.8574728236654678</v>
      </c>
      <c r="BX94" s="39">
        <v>-811714.2022159379</v>
      </c>
      <c r="BY94" s="39">
        <v>-3.7432404366926968</v>
      </c>
      <c r="BZ94" s="36">
        <v>-3937321.6851437846</v>
      </c>
      <c r="CA94" s="40">
        <v>-7.3742558643558391</v>
      </c>
      <c r="CB94" s="116">
        <f t="shared" si="115"/>
        <v>-7271322.8398460373</v>
      </c>
      <c r="CC94" s="117">
        <f t="shared" si="116"/>
        <v>-1908831.8701539617</v>
      </c>
      <c r="CD94" s="118">
        <f t="shared" si="117"/>
        <v>-9180154.709999999</v>
      </c>
      <c r="CE94" s="32"/>
      <c r="CF94" s="38">
        <f t="shared" si="118"/>
        <v>-15658977.7206713</v>
      </c>
      <c r="CG94" s="39">
        <f t="shared" si="119"/>
        <v>-25.920784420083361</v>
      </c>
      <c r="CH94" s="36">
        <f t="shared" si="120"/>
        <v>752434.29725261312</v>
      </c>
      <c r="CI94" s="39">
        <f t="shared" si="121"/>
        <v>3.7829812520931592</v>
      </c>
      <c r="CJ94" s="36">
        <f t="shared" si="122"/>
        <v>-14906543.423418686</v>
      </c>
      <c r="CK94" s="40">
        <f t="shared" si="123"/>
        <v>-18.563363246389784</v>
      </c>
      <c r="CL94" s="38">
        <f t="shared" si="124"/>
        <v>-9732905.8749592081</v>
      </c>
      <c r="CM94" s="39">
        <f t="shared" si="125"/>
        <v>-3.5030643851660184</v>
      </c>
      <c r="CN94" s="36">
        <f t="shared" si="126"/>
        <v>12072889.611971362</v>
      </c>
      <c r="CO94" s="39">
        <f t="shared" si="127"/>
        <v>7.6908992792691615</v>
      </c>
      <c r="CP94" s="36">
        <f t="shared" si="128"/>
        <v>2339983.7370121535</v>
      </c>
      <c r="CQ94" s="40">
        <f t="shared" si="129"/>
        <v>0.53815484024890292</v>
      </c>
      <c r="CR94" s="152"/>
      <c r="CS94" s="161" t="s">
        <v>90</v>
      </c>
      <c r="CT94" s="38">
        <f t="shared" si="130"/>
        <v>-14906543.423418686</v>
      </c>
      <c r="CU94" s="36">
        <f t="shared" si="131"/>
        <v>2339983.7370121535</v>
      </c>
      <c r="CV94" s="37">
        <f t="shared" si="132"/>
        <v>-12566559.686406532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8">
        <v>998532.55999999982</v>
      </c>
      <c r="E95" s="39">
        <v>8.9387126085014508</v>
      </c>
      <c r="F95" s="36">
        <v>0</v>
      </c>
      <c r="G95" s="39">
        <v>0</v>
      </c>
      <c r="H95" s="36">
        <v>998532.55999999982</v>
      </c>
      <c r="I95" s="40">
        <v>7.1037186952329439</v>
      </c>
      <c r="J95" s="38">
        <v>0</v>
      </c>
      <c r="K95" s="39">
        <v>0</v>
      </c>
      <c r="L95" s="39">
        <v>0</v>
      </c>
      <c r="M95" s="39">
        <v>0</v>
      </c>
      <c r="N95" s="36">
        <v>0</v>
      </c>
      <c r="O95" s="40">
        <v>0</v>
      </c>
      <c r="P95" s="116">
        <f t="shared" si="103"/>
        <v>998532.55999999982</v>
      </c>
      <c r="Q95" s="117">
        <f t="shared" si="104"/>
        <v>0</v>
      </c>
      <c r="R95" s="118">
        <f t="shared" si="105"/>
        <v>998532.55999999982</v>
      </c>
      <c r="S95" s="32"/>
      <c r="T95" s="38">
        <v>1606210.4600000002</v>
      </c>
      <c r="U95" s="39">
        <v>12.21406379985552</v>
      </c>
      <c r="V95" s="39">
        <v>1065</v>
      </c>
      <c r="W95" s="39">
        <v>1.8400138217000692E-2</v>
      </c>
      <c r="X95" s="36">
        <v>1607275.4600000002</v>
      </c>
      <c r="Y95" s="40">
        <v>8.4868150064683068</v>
      </c>
      <c r="Z95" s="38">
        <v>4070.5000000005821</v>
      </c>
      <c r="AA95" s="39">
        <v>4.4874268264456472E-3</v>
      </c>
      <c r="AB95" s="39">
        <v>1815</v>
      </c>
      <c r="AC95" s="39">
        <v>4.1979100652699847E-3</v>
      </c>
      <c r="AD95" s="36">
        <v>5885.5000000005821</v>
      </c>
      <c r="AE95" s="40">
        <v>4.3939742341625671E-3</v>
      </c>
      <c r="AF95" s="116">
        <f t="shared" si="106"/>
        <v>1610280.9600000009</v>
      </c>
      <c r="AG95" s="117">
        <f t="shared" si="107"/>
        <v>2880</v>
      </c>
      <c r="AH95" s="118">
        <f t="shared" si="108"/>
        <v>1613160.9600000009</v>
      </c>
      <c r="AI95" s="32"/>
      <c r="AJ95" s="38">
        <v>227358.60149439299</v>
      </c>
      <c r="AK95" s="39">
        <v>5.368308497695339</v>
      </c>
      <c r="AL95" s="39">
        <v>114746.48850560715</v>
      </c>
      <c r="AM95" s="39">
        <v>4.1108619104219235</v>
      </c>
      <c r="AN95" s="36">
        <v>342105.09000000014</v>
      </c>
      <c r="AO95" s="40">
        <v>4.8687837472425839</v>
      </c>
      <c r="AP95" s="38">
        <v>24379.087718422168</v>
      </c>
      <c r="AQ95" s="39">
        <v>0.14854337786402819</v>
      </c>
      <c r="AR95" s="39">
        <v>55208.602281577841</v>
      </c>
      <c r="AS95" s="39">
        <v>0.38939077091293567</v>
      </c>
      <c r="AT95" s="36">
        <v>79587.69</v>
      </c>
      <c r="AU95" s="40">
        <v>0.26017296332497558</v>
      </c>
      <c r="AV95" s="116">
        <f t="shared" si="109"/>
        <v>251737.68921281517</v>
      </c>
      <c r="AW95" s="117">
        <f t="shared" si="110"/>
        <v>169955.09078718501</v>
      </c>
      <c r="AX95" s="118">
        <f t="shared" si="111"/>
        <v>421692.78000000014</v>
      </c>
      <c r="AY95" s="32"/>
      <c r="AZ95" s="38">
        <v>2949081.0130271451</v>
      </c>
      <c r="BA95" s="39">
        <v>17.103242899992157</v>
      </c>
      <c r="BB95" s="39">
        <v>1002535.8169728554</v>
      </c>
      <c r="BC95" s="39">
        <v>16.741905729304396</v>
      </c>
      <c r="BD95" s="36">
        <v>3951616.8300000005</v>
      </c>
      <c r="BE95" s="40">
        <v>17.010102147991912</v>
      </c>
      <c r="BF95" s="38">
        <v>4008652.3841441474</v>
      </c>
      <c r="BG95" s="39">
        <v>3.8717887679755911</v>
      </c>
      <c r="BH95" s="39">
        <v>3705986.4258558513</v>
      </c>
      <c r="BI95" s="39">
        <v>7.5431932875382248</v>
      </c>
      <c r="BJ95" s="36">
        <v>7714638.8099999987</v>
      </c>
      <c r="BK95" s="40">
        <v>5.0533087195436286</v>
      </c>
      <c r="BL95" s="116">
        <f t="shared" si="112"/>
        <v>6957733.3971712925</v>
      </c>
      <c r="BM95" s="117">
        <f t="shared" si="113"/>
        <v>4708522.2428287063</v>
      </c>
      <c r="BN95" s="118">
        <f t="shared" si="114"/>
        <v>11666255.639999999</v>
      </c>
      <c r="BO95" s="32"/>
      <c r="BP95" s="38">
        <v>844288.68999999971</v>
      </c>
      <c r="BQ95" s="39">
        <v>5.7782478869383684</v>
      </c>
      <c r="BR95" s="39">
        <v>497.73000000000025</v>
      </c>
      <c r="BS95" s="39">
        <v>2.0424719931059963E-2</v>
      </c>
      <c r="BT95" s="36">
        <v>844786.41999999969</v>
      </c>
      <c r="BU95" s="40">
        <v>4.9552240679477233</v>
      </c>
      <c r="BV95" s="38">
        <v>84814.669999999955</v>
      </c>
      <c r="BW95" s="39">
        <v>0.26748665951810252</v>
      </c>
      <c r="BX95" s="39">
        <v>32886.31000000007</v>
      </c>
      <c r="BY95" s="39">
        <v>0.15165604478713232</v>
      </c>
      <c r="BZ95" s="36">
        <v>117700.98000000003</v>
      </c>
      <c r="CA95" s="40">
        <v>0.22044354294961124</v>
      </c>
      <c r="CB95" s="116">
        <f t="shared" si="115"/>
        <v>929103.35999999964</v>
      </c>
      <c r="CC95" s="117">
        <f t="shared" si="116"/>
        <v>33384.040000000074</v>
      </c>
      <c r="CD95" s="118">
        <f t="shared" si="117"/>
        <v>962487.39999999967</v>
      </c>
      <c r="CE95" s="32"/>
      <c r="CF95" s="38">
        <f t="shared" si="118"/>
        <v>6625471.3245215379</v>
      </c>
      <c r="CG95" s="39">
        <f t="shared" si="119"/>
        <v>10.967345183565698</v>
      </c>
      <c r="CH95" s="36">
        <f t="shared" si="120"/>
        <v>1118845.0354784625</v>
      </c>
      <c r="CI95" s="39">
        <f t="shared" si="121"/>
        <v>5.6251686142790724</v>
      </c>
      <c r="CJ95" s="36">
        <f t="shared" si="122"/>
        <v>7744316.3600000003</v>
      </c>
      <c r="CK95" s="40">
        <f t="shared" si="123"/>
        <v>9.6441243018006713</v>
      </c>
      <c r="CL95" s="38">
        <f t="shared" si="124"/>
        <v>4121916.6418625698</v>
      </c>
      <c r="CM95" s="39">
        <f t="shared" si="125"/>
        <v>1.4835589260018811</v>
      </c>
      <c r="CN95" s="36">
        <f t="shared" si="126"/>
        <v>3795896.3381374292</v>
      </c>
      <c r="CO95" s="39">
        <f t="shared" si="127"/>
        <v>2.4181333010958084</v>
      </c>
      <c r="CP95" s="36">
        <f t="shared" si="128"/>
        <v>7917812.9799999986</v>
      </c>
      <c r="CQ95" s="40">
        <f t="shared" si="129"/>
        <v>1.8209568348595997</v>
      </c>
      <c r="CR95" s="152"/>
      <c r="CS95" s="161" t="s">
        <v>91</v>
      </c>
      <c r="CT95" s="38">
        <f t="shared" si="130"/>
        <v>7744316.3600000003</v>
      </c>
      <c r="CU95" s="36">
        <f t="shared" si="131"/>
        <v>7917812.9799999986</v>
      </c>
      <c r="CV95" s="37">
        <f t="shared" si="132"/>
        <v>15662129.34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5">
        <v>2806912.8206754634</v>
      </c>
      <c r="E96" s="46">
        <v>25.127059473289627</v>
      </c>
      <c r="F96" s="43">
        <v>5525667.1681410661</v>
      </c>
      <c r="G96" s="46">
        <v>191.49109953358283</v>
      </c>
      <c r="H96" s="43">
        <v>8332579.9888165295</v>
      </c>
      <c r="I96" s="47">
        <v>59.279293051875946</v>
      </c>
      <c r="J96" s="45">
        <v>5426430.9853315083</v>
      </c>
      <c r="K96" s="46">
        <v>15.296160442706613</v>
      </c>
      <c r="L96" s="43">
        <v>21370487.150585622</v>
      </c>
      <c r="M96" s="46">
        <v>74.339110631557119</v>
      </c>
      <c r="N96" s="43">
        <v>26796918.135917131</v>
      </c>
      <c r="O96" s="47">
        <v>41.724753037706137</v>
      </c>
      <c r="P96" s="122">
        <f t="shared" si="103"/>
        <v>8233343.8060069717</v>
      </c>
      <c r="Q96" s="128">
        <f t="shared" si="104"/>
        <v>26896154.318726689</v>
      </c>
      <c r="R96" s="129">
        <f t="shared" si="105"/>
        <v>35129498.124733657</v>
      </c>
      <c r="S96" s="32"/>
      <c r="T96" s="45">
        <v>8913005.5575775318</v>
      </c>
      <c r="U96" s="46">
        <v>67.776932873864354</v>
      </c>
      <c r="V96" s="43">
        <v>2692285.4397731354</v>
      </c>
      <c r="W96" s="46">
        <v>46.51495231121519</v>
      </c>
      <c r="X96" s="43">
        <v>11605290.997350667</v>
      </c>
      <c r="Y96" s="47">
        <v>61.278828826732145</v>
      </c>
      <c r="Z96" s="45">
        <v>20831312.021397855</v>
      </c>
      <c r="AA96" s="46">
        <v>22.964989164689122</v>
      </c>
      <c r="AB96" s="43">
        <v>12272360.032814682</v>
      </c>
      <c r="AC96" s="46">
        <v>28.384718295520567</v>
      </c>
      <c r="AD96" s="43">
        <v>33103672.054212537</v>
      </c>
      <c r="AE96" s="47">
        <v>24.714413739251196</v>
      </c>
      <c r="AF96" s="122">
        <f t="shared" si="106"/>
        <v>29744317.578975387</v>
      </c>
      <c r="AG96" s="128">
        <f t="shared" si="107"/>
        <v>14964645.472587816</v>
      </c>
      <c r="AH96" s="129">
        <f t="shared" si="108"/>
        <v>44708963.051563203</v>
      </c>
      <c r="AI96" s="32"/>
      <c r="AJ96" s="45">
        <v>7582076.8664646931</v>
      </c>
      <c r="AK96" s="46">
        <v>179.02523768569827</v>
      </c>
      <c r="AL96" s="43">
        <v>3924703.8995947638</v>
      </c>
      <c r="AM96" s="46">
        <v>140.6048758497748</v>
      </c>
      <c r="AN96" s="43">
        <v>11506780.766059456</v>
      </c>
      <c r="AO96" s="47">
        <v>163.76262386763619</v>
      </c>
      <c r="AP96" s="45">
        <v>4447245.1214458682</v>
      </c>
      <c r="AQ96" s="46">
        <v>27.097355740251814</v>
      </c>
      <c r="AR96" s="43">
        <v>4528324.6088229269</v>
      </c>
      <c r="AS96" s="46">
        <v>31.938642485103376</v>
      </c>
      <c r="AT96" s="43">
        <v>8975569.730268795</v>
      </c>
      <c r="AU96" s="47">
        <v>29.341228200667516</v>
      </c>
      <c r="AV96" s="122">
        <f t="shared" si="109"/>
        <v>12029321.987910561</v>
      </c>
      <c r="AW96" s="128">
        <f t="shared" si="110"/>
        <v>8453028.5084176902</v>
      </c>
      <c r="AX96" s="129">
        <f t="shared" si="111"/>
        <v>20482350.49632825</v>
      </c>
      <c r="AY96" s="32"/>
      <c r="AZ96" s="45">
        <v>18651478.006768595</v>
      </c>
      <c r="BA96" s="46">
        <v>108.16954752496946</v>
      </c>
      <c r="BB96" s="43">
        <v>6340542.921224555</v>
      </c>
      <c r="BC96" s="46">
        <v>105.88426873393593</v>
      </c>
      <c r="BD96" s="43">
        <v>24992020.927993156</v>
      </c>
      <c r="BE96" s="47">
        <v>107.58047836078154</v>
      </c>
      <c r="BF96" s="45">
        <v>29037515.859173533</v>
      </c>
      <c r="BG96" s="46">
        <v>28.046115497107269</v>
      </c>
      <c r="BH96" s="43">
        <v>26845091.392888773</v>
      </c>
      <c r="BI96" s="46">
        <v>54.640705585267881</v>
      </c>
      <c r="BJ96" s="43">
        <v>55882607.252062306</v>
      </c>
      <c r="BK96" s="47">
        <v>36.604703532151298</v>
      </c>
      <c r="BL96" s="122">
        <f t="shared" si="112"/>
        <v>47688993.865942128</v>
      </c>
      <c r="BM96" s="128">
        <f t="shared" si="113"/>
        <v>33185634.314113326</v>
      </c>
      <c r="BN96" s="129">
        <f t="shared" si="114"/>
        <v>80874628.180055454</v>
      </c>
      <c r="BO96" s="32"/>
      <c r="BP96" s="45">
        <v>6295808.7240127334</v>
      </c>
      <c r="BQ96" s="46">
        <v>43.088038353438961</v>
      </c>
      <c r="BR96" s="43">
        <v>583643.49900887022</v>
      </c>
      <c r="BS96" s="46">
        <v>23.950244121993936</v>
      </c>
      <c r="BT96" s="43">
        <v>6879452.2230216051</v>
      </c>
      <c r="BU96" s="47">
        <v>40.352480133159737</v>
      </c>
      <c r="BV96" s="45">
        <v>5299992.9702549139</v>
      </c>
      <c r="BW96" s="46">
        <v>16.715002429213175</v>
      </c>
      <c r="BX96" s="43">
        <v>8015525.4758234844</v>
      </c>
      <c r="BY96" s="46">
        <v>36.963797110526656</v>
      </c>
      <c r="BZ96" s="43">
        <v>13315518.446078401</v>
      </c>
      <c r="CA96" s="47">
        <v>24.938790335173284</v>
      </c>
      <c r="CB96" s="122">
        <f t="shared" si="115"/>
        <v>11595801.694267647</v>
      </c>
      <c r="CC96" s="128">
        <f t="shared" si="116"/>
        <v>8599168.9748323541</v>
      </c>
      <c r="CD96" s="129">
        <f t="shared" si="117"/>
        <v>20194970.669100001</v>
      </c>
      <c r="CE96" s="32"/>
      <c r="CF96" s="45">
        <f>SUM(CF76:CF95)</f>
        <v>44249281.975499019</v>
      </c>
      <c r="CG96" s="46">
        <f t="shared" si="119"/>
        <v>73.247188883618875</v>
      </c>
      <c r="CH96" s="43">
        <f>SUM(CH76:CH95)</f>
        <v>19066842.927742388</v>
      </c>
      <c r="CI96" s="46">
        <f t="shared" si="121"/>
        <v>95.861538470034162</v>
      </c>
      <c r="CJ96" s="43">
        <f t="shared" si="122"/>
        <v>63316124.903241411</v>
      </c>
      <c r="CK96" s="47">
        <f t="shared" si="123"/>
        <v>78.848609804881107</v>
      </c>
      <c r="CL96" s="45">
        <f>SUM(CL76:CL95)</f>
        <v>65042496.957603671</v>
      </c>
      <c r="CM96" s="46">
        <f t="shared" si="125"/>
        <v>23.41007480619507</v>
      </c>
      <c r="CN96" s="43">
        <f>SUM(CN76:CN95)</f>
        <v>73031788.660935491</v>
      </c>
      <c r="CO96" s="46">
        <f t="shared" si="127"/>
        <v>46.524084028662855</v>
      </c>
      <c r="CP96" s="43">
        <f>SUM(CP76:CP95)</f>
        <v>138074285.61853915</v>
      </c>
      <c r="CQ96" s="47">
        <f t="shared" si="129"/>
        <v>31.754641685845357</v>
      </c>
      <c r="CR96" s="153"/>
      <c r="CS96" s="161" t="s">
        <v>175</v>
      </c>
      <c r="CT96" s="45">
        <f t="shared" ref="CT96:CU96" si="133">SUM(CT76:CT95)</f>
        <v>63316124.903241396</v>
      </c>
      <c r="CU96" s="43">
        <f t="shared" si="133"/>
        <v>138074285.61853915</v>
      </c>
      <c r="CV96" s="44">
        <f>SUM(CV76:CV95)</f>
        <v>201390410.52178061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5">
        <v>11046048.63849761</v>
      </c>
      <c r="E97" s="46">
        <v>98.882558460646379</v>
      </c>
      <c r="F97" s="43">
        <v>8438187.1670391094</v>
      </c>
      <c r="G97" s="46">
        <v>292.42400772938419</v>
      </c>
      <c r="H97" s="43">
        <v>19484235.805536717</v>
      </c>
      <c r="I97" s="47">
        <v>138.61393779099032</v>
      </c>
      <c r="J97" s="45">
        <v>9671810.2330908366</v>
      </c>
      <c r="K97" s="46">
        <v>27.263142477381223</v>
      </c>
      <c r="L97" s="43">
        <v>24635339.384369276</v>
      </c>
      <c r="M97" s="46">
        <v>85.696184978656348</v>
      </c>
      <c r="N97" s="43">
        <v>34307149.617460117</v>
      </c>
      <c r="O97" s="47">
        <v>53.41873039114563</v>
      </c>
      <c r="P97" s="122">
        <f t="shared" si="103"/>
        <v>20717858.871588446</v>
      </c>
      <c r="Q97" s="128">
        <f t="shared" si="104"/>
        <v>33073526.551408388</v>
      </c>
      <c r="R97" s="129">
        <f t="shared" si="105"/>
        <v>53791385.422996834</v>
      </c>
      <c r="S97" s="32"/>
      <c r="T97" s="45">
        <v>17069752.964515928</v>
      </c>
      <c r="U97" s="46">
        <v>129.80307185670452</v>
      </c>
      <c r="V97" s="43">
        <v>4872244.6903739218</v>
      </c>
      <c r="W97" s="46">
        <v>84.178380967068449</v>
      </c>
      <c r="X97" s="43">
        <v>21941997.654889852</v>
      </c>
      <c r="Y97" s="47">
        <v>115.85921617282177</v>
      </c>
      <c r="Z97" s="45">
        <v>26150392.734655946</v>
      </c>
      <c r="AA97" s="46">
        <v>28.82888438264775</v>
      </c>
      <c r="AB97" s="43">
        <v>14817920.955788201</v>
      </c>
      <c r="AC97" s="46">
        <v>34.272341337012847</v>
      </c>
      <c r="AD97" s="43">
        <v>40968313.690444149</v>
      </c>
      <c r="AE97" s="47">
        <v>30.585968018500271</v>
      </c>
      <c r="AF97" s="122">
        <f t="shared" si="106"/>
        <v>43220145.699171871</v>
      </c>
      <c r="AG97" s="128">
        <f t="shared" si="107"/>
        <v>19690165.646162122</v>
      </c>
      <c r="AH97" s="129">
        <f t="shared" si="108"/>
        <v>62910311.345333993</v>
      </c>
      <c r="AI97" s="32"/>
      <c r="AJ97" s="45">
        <v>11483549.712075014</v>
      </c>
      <c r="AK97" s="46">
        <v>271.14539365496347</v>
      </c>
      <c r="AL97" s="43">
        <v>5893753.2607855424</v>
      </c>
      <c r="AM97" s="46">
        <v>211.1472525628038</v>
      </c>
      <c r="AN97" s="43">
        <v>17377302.972860556</v>
      </c>
      <c r="AO97" s="47">
        <v>247.31093678019721</v>
      </c>
      <c r="AP97" s="45">
        <v>5029053.3917324254</v>
      </c>
      <c r="AQ97" s="46">
        <v>30.642351629178627</v>
      </c>
      <c r="AR97" s="43">
        <v>5845880.9410933517</v>
      </c>
      <c r="AS97" s="46">
        <v>41.231474665989701</v>
      </c>
      <c r="AT97" s="43">
        <v>10874934.332825776</v>
      </c>
      <c r="AU97" s="47">
        <v>35.550270290993474</v>
      </c>
      <c r="AV97" s="122">
        <f t="shared" si="109"/>
        <v>16512603.103807438</v>
      </c>
      <c r="AW97" s="128">
        <f t="shared" si="110"/>
        <v>11739634.201878894</v>
      </c>
      <c r="AX97" s="129">
        <f t="shared" si="111"/>
        <v>28252237.305686332</v>
      </c>
      <c r="AY97" s="32"/>
      <c r="AZ97" s="45">
        <v>31238529.192066282</v>
      </c>
      <c r="BA97" s="46">
        <v>181.16835388729538</v>
      </c>
      <c r="BB97" s="43">
        <v>10619492.732229766</v>
      </c>
      <c r="BC97" s="46">
        <v>177.34084229814383</v>
      </c>
      <c r="BD97" s="43">
        <v>41858021.924296051</v>
      </c>
      <c r="BE97" s="47">
        <v>180.18174819980223</v>
      </c>
      <c r="BF97" s="45">
        <v>38039520.057303436</v>
      </c>
      <c r="BG97" s="46">
        <v>36.740772804248614</v>
      </c>
      <c r="BH97" s="43">
        <v>35167415.747009464</v>
      </c>
      <c r="BI97" s="46">
        <v>71.580028613204107</v>
      </c>
      <c r="BJ97" s="43">
        <v>73206935.8043129</v>
      </c>
      <c r="BK97" s="47">
        <v>47.952633446880071</v>
      </c>
      <c r="BL97" s="122">
        <f t="shared" si="112"/>
        <v>69278049.249369711</v>
      </c>
      <c r="BM97" s="128">
        <f t="shared" si="113"/>
        <v>45786908.479239225</v>
      </c>
      <c r="BN97" s="129">
        <f t="shared" si="114"/>
        <v>115064957.72860894</v>
      </c>
      <c r="BO97" s="32"/>
      <c r="BP97" s="45">
        <v>10510610.644012734</v>
      </c>
      <c r="BQ97" s="46">
        <v>71.933823659533473</v>
      </c>
      <c r="BR97" s="43">
        <v>1530715.5290088702</v>
      </c>
      <c r="BS97" s="46">
        <v>62.814047724932095</v>
      </c>
      <c r="BT97" s="43">
        <v>12041326.173021605</v>
      </c>
      <c r="BU97" s="47">
        <v>70.630241975913307</v>
      </c>
      <c r="BV97" s="45">
        <v>7793350.7902549133</v>
      </c>
      <c r="BW97" s="46">
        <v>24.578500032341722</v>
      </c>
      <c r="BX97" s="43">
        <v>10377620.895823484</v>
      </c>
      <c r="BY97" s="46">
        <v>47.856659484170869</v>
      </c>
      <c r="BZ97" s="43">
        <v>18170971.686078399</v>
      </c>
      <c r="CA97" s="47">
        <v>34.032625533926669</v>
      </c>
      <c r="CB97" s="122">
        <f t="shared" si="115"/>
        <v>18303961.434267648</v>
      </c>
      <c r="CC97" s="128">
        <f t="shared" si="116"/>
        <v>11908336.424832355</v>
      </c>
      <c r="CD97" s="129">
        <f t="shared" si="117"/>
        <v>30212297.859100003</v>
      </c>
      <c r="CE97" s="32"/>
      <c r="CF97" s="45">
        <f>+CF74+CF96</f>
        <v>81348491.151167572</v>
      </c>
      <c r="CG97" s="46">
        <f t="shared" si="119"/>
        <v>134.65864372773865</v>
      </c>
      <c r="CH97" s="43">
        <f>+CH74+CH96</f>
        <v>31354393.379437208</v>
      </c>
      <c r="CI97" s="46">
        <f t="shared" si="121"/>
        <v>157.63912245661913</v>
      </c>
      <c r="CJ97" s="43">
        <f t="shared" si="122"/>
        <v>112702884.53060478</v>
      </c>
      <c r="CK97" s="47">
        <f t="shared" si="123"/>
        <v>140.35075235287013</v>
      </c>
      <c r="CL97" s="45">
        <f>+CL74+CL96</f>
        <v>86684127.207037553</v>
      </c>
      <c r="CM97" s="46">
        <f t="shared" si="125"/>
        <v>31.199323478451557</v>
      </c>
      <c r="CN97" s="43">
        <f>+CN74+CN96</f>
        <v>90844177.924083784</v>
      </c>
      <c r="CO97" s="46">
        <f t="shared" si="127"/>
        <v>57.871267358341257</v>
      </c>
      <c r="CP97" s="43">
        <f>+CP74+CP96</f>
        <v>177528305.13112134</v>
      </c>
      <c r="CQ97" s="47">
        <f t="shared" si="129"/>
        <v>40.828367811430169</v>
      </c>
      <c r="CR97" s="153"/>
      <c r="CS97" s="160" t="s">
        <v>176</v>
      </c>
      <c r="CT97" s="45">
        <f>+CT74+CT96</f>
        <v>112702884.53060476</v>
      </c>
      <c r="CU97" s="43">
        <f t="shared" ref="CU97:CV97" si="134">+CU74+CU96</f>
        <v>177528305.13112134</v>
      </c>
      <c r="CV97" s="44">
        <f t="shared" si="134"/>
        <v>290231189.66172618</v>
      </c>
      <c r="CW97"/>
      <c r="CY97" s="48"/>
    </row>
    <row r="98" spans="1:103" s="19" customFormat="1" ht="15.6" x14ac:dyDescent="0.3">
      <c r="A98" s="26"/>
      <c r="B98" s="25"/>
      <c r="C98" s="34"/>
      <c r="D98" s="38"/>
      <c r="E98" s="39"/>
      <c r="F98" s="36"/>
      <c r="G98" s="39"/>
      <c r="H98" s="39"/>
      <c r="I98" s="40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38"/>
      <c r="AA98" s="39"/>
      <c r="AB98" s="39"/>
      <c r="AC98" s="39"/>
      <c r="AD98" s="39"/>
      <c r="AE98" s="40"/>
      <c r="AF98" s="125"/>
      <c r="AG98" s="126"/>
      <c r="AH98" s="127"/>
      <c r="AI98" s="32"/>
      <c r="AJ98" s="38"/>
      <c r="AK98" s="39"/>
      <c r="AL98" s="39"/>
      <c r="AM98" s="39"/>
      <c r="AN98" s="39"/>
      <c r="AO98" s="40"/>
      <c r="AP98" s="38"/>
      <c r="AQ98" s="39"/>
      <c r="AR98" s="39"/>
      <c r="AS98" s="39"/>
      <c r="AT98" s="39"/>
      <c r="AU98" s="40"/>
      <c r="AV98" s="125"/>
      <c r="AW98" s="126"/>
      <c r="AX98" s="127"/>
      <c r="AY98" s="32"/>
      <c r="AZ98" s="38"/>
      <c r="BA98" s="39"/>
      <c r="BB98" s="39"/>
      <c r="BC98" s="39"/>
      <c r="BD98" s="39"/>
      <c r="BE98" s="40"/>
      <c r="BF98" s="38"/>
      <c r="BG98" s="39"/>
      <c r="BH98" s="39"/>
      <c r="BI98" s="39"/>
      <c r="BJ98" s="39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9"/>
      <c r="BY98" s="39"/>
      <c r="BZ98" s="39"/>
      <c r="CA98" s="40"/>
      <c r="CB98" s="125"/>
      <c r="CC98" s="126"/>
      <c r="CD98" s="127"/>
      <c r="CE98" s="32"/>
      <c r="CF98" s="38"/>
      <c r="CG98" s="39"/>
      <c r="CH98" s="36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8">
        <v>712500.7777844565</v>
      </c>
      <c r="E99" s="39">
        <v>6.3781993107455737</v>
      </c>
      <c r="F99" s="36">
        <v>1135110.5492289816</v>
      </c>
      <c r="G99" s="39">
        <v>39.337071986033465</v>
      </c>
      <c r="H99" s="36">
        <v>1847611.3270134381</v>
      </c>
      <c r="I99" s="40">
        <v>13.144199449269346</v>
      </c>
      <c r="J99" s="38">
        <v>103904.93206474255</v>
      </c>
      <c r="K99" s="39">
        <v>0.29288984158226378</v>
      </c>
      <c r="L99" s="39">
        <v>153785.06092181944</v>
      </c>
      <c r="M99" s="39">
        <v>0.53495479896136144</v>
      </c>
      <c r="N99" s="36">
        <v>257689.99298656199</v>
      </c>
      <c r="O99" s="40">
        <v>0.40124208549344564</v>
      </c>
      <c r="P99" s="116">
        <f t="shared" ref="P99:P103" si="135">+D99+J99</f>
        <v>816405.70984919905</v>
      </c>
      <c r="Q99" s="117">
        <f t="shared" ref="Q99:Q103" si="136">+F99+L99</f>
        <v>1288895.610150801</v>
      </c>
      <c r="R99" s="118">
        <f t="shared" ref="R99:R103" si="137">+P99+Q99</f>
        <v>2105301.3200000003</v>
      </c>
      <c r="S99" s="32"/>
      <c r="T99" s="38">
        <v>158058.7900000005</v>
      </c>
      <c r="U99" s="39">
        <v>1.2019222843237938</v>
      </c>
      <c r="V99" s="39">
        <v>161184.15000000002</v>
      </c>
      <c r="W99" s="39">
        <v>2.7847987214927441</v>
      </c>
      <c r="X99" s="36">
        <v>319242.94000000053</v>
      </c>
      <c r="Y99" s="40">
        <v>1.6856822874039683</v>
      </c>
      <c r="Z99" s="38">
        <v>16100058.23</v>
      </c>
      <c r="AA99" s="39">
        <v>17.749129887883232</v>
      </c>
      <c r="AB99" s="39">
        <v>494252.33000000007</v>
      </c>
      <c r="AC99" s="39">
        <v>1.1431552787273511</v>
      </c>
      <c r="AD99" s="36">
        <v>16594310.560000001</v>
      </c>
      <c r="AE99" s="40">
        <v>12.388917345055576</v>
      </c>
      <c r="AF99" s="116">
        <f t="shared" ref="AF99:AF103" si="138">+T99+Z99</f>
        <v>16258117.020000001</v>
      </c>
      <c r="AG99" s="117">
        <f t="shared" ref="AG99:AG103" si="139">+V99+AB99</f>
        <v>655436.4800000001</v>
      </c>
      <c r="AH99" s="118">
        <f t="shared" ref="AH99:AH103" si="140">+AF99+AG99</f>
        <v>16913553.5</v>
      </c>
      <c r="AI99" s="32"/>
      <c r="AJ99" s="38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9">
        <v>0</v>
      </c>
      <c r="AS99" s="39">
        <v>0</v>
      </c>
      <c r="AT99" s="36">
        <v>0</v>
      </c>
      <c r="AU99" s="40">
        <v>0</v>
      </c>
      <c r="AV99" s="116">
        <f t="shared" ref="AV99:AV103" si="141">+AJ99+AP99</f>
        <v>0</v>
      </c>
      <c r="AW99" s="117">
        <f t="shared" ref="AW99:AW103" si="142">+AL99+AR99</f>
        <v>0</v>
      </c>
      <c r="AX99" s="118">
        <f t="shared" ref="AX99:AX102" si="143">+AV99+AW99</f>
        <v>0</v>
      </c>
      <c r="AY99" s="32"/>
      <c r="AZ99" s="38">
        <v>390730.85408037406</v>
      </c>
      <c r="BA99" s="39">
        <v>2.2660498902328787</v>
      </c>
      <c r="BB99" s="39">
        <v>135695.19591962593</v>
      </c>
      <c r="BC99" s="39">
        <v>2.2660498902328783</v>
      </c>
      <c r="BD99" s="36">
        <v>526426.05000000005</v>
      </c>
      <c r="BE99" s="40">
        <v>2.2660498902328792</v>
      </c>
      <c r="BF99" s="38">
        <v>2880310.8327347548</v>
      </c>
      <c r="BG99" s="39">
        <v>2.7819711119306252</v>
      </c>
      <c r="BH99" s="39">
        <v>1366788.1472652454</v>
      </c>
      <c r="BI99" s="39">
        <v>2.7819711119306252</v>
      </c>
      <c r="BJ99" s="36">
        <v>4247098.9800000004</v>
      </c>
      <c r="BK99" s="40">
        <v>2.7819711119306252</v>
      </c>
      <c r="BL99" s="116">
        <f>+AZ99+BF99</f>
        <v>3271041.6868151287</v>
      </c>
      <c r="BM99" s="117">
        <f>+BB99+BH99</f>
        <v>1502483.3431848714</v>
      </c>
      <c r="BN99" s="118">
        <f t="shared" ref="BN99:BN102" si="144">+BL99+BM99</f>
        <v>4773525.03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9">
        <v>0</v>
      </c>
      <c r="BY99" s="39">
        <v>0</v>
      </c>
      <c r="BZ99" s="36">
        <v>0</v>
      </c>
      <c r="CA99" s="40">
        <v>0</v>
      </c>
      <c r="CB99" s="116">
        <f t="shared" ref="CB99:CB102" si="145">+BP99+BV99</f>
        <v>0</v>
      </c>
      <c r="CC99" s="117">
        <f t="shared" ref="CC99:CC103" si="146">+BR99+BX99</f>
        <v>0</v>
      </c>
      <c r="CD99" s="118">
        <f t="shared" ref="CD99:CD102" si="147">+CB99+CC99</f>
        <v>0</v>
      </c>
      <c r="CE99" s="32"/>
      <c r="CF99" s="38">
        <f t="shared" ref="CF99:CF101" si="148">+D99+T99+AJ99+AZ99+BP99</f>
        <v>1261290.4218648311</v>
      </c>
      <c r="CG99" s="39">
        <f>+CF99/$CF$112</f>
        <v>2.0878525852371359</v>
      </c>
      <c r="CH99" s="36">
        <f t="shared" ref="CH99:CH101" si="149">+F99+V99+AL99+BB99+BR99</f>
        <v>1431989.8951486074</v>
      </c>
      <c r="CI99" s="39">
        <f>+CH99/$CH$112</f>
        <v>7.1995534311952412</v>
      </c>
      <c r="CJ99" s="36">
        <f t="shared" ref="CJ99:CJ101" si="150">+CF99+CH99</f>
        <v>2693280.3170134388</v>
      </c>
      <c r="CK99" s="40">
        <f>+CJ99/$CJ$112</f>
        <v>3.3539861944470877</v>
      </c>
      <c r="CL99" s="38">
        <f>+J99+Z99+AP99+BF99+BV99</f>
        <v>19084273.994799498</v>
      </c>
      <c r="CM99" s="39">
        <f>+CL99/$CL$112</f>
        <v>6.8688058229282252</v>
      </c>
      <c r="CN99" s="36">
        <f>+L99+AB99+AR99+BH99+BX99</f>
        <v>2014825.5381870649</v>
      </c>
      <c r="CO99" s="202">
        <f>+CN99/$CN$112</f>
        <v>1.2835220711477799</v>
      </c>
      <c r="CP99" s="36">
        <f t="shared" ref="CP99:CP101" si="151">+CL99+CN99</f>
        <v>21099099.532986563</v>
      </c>
      <c r="CQ99" s="40">
        <f>+CP99/$CP$112</f>
        <v>4.8524194245334238</v>
      </c>
      <c r="CR99" s="152"/>
      <c r="CS99" s="163" t="s">
        <v>54</v>
      </c>
      <c r="CT99" s="38">
        <f t="shared" ref="CT99:CT101" si="152">+CJ99</f>
        <v>2693280.3170134388</v>
      </c>
      <c r="CU99" s="36">
        <f t="shared" ref="CU99:CU101" si="153">+CP99</f>
        <v>21099099.532986563</v>
      </c>
      <c r="CV99" s="37">
        <f t="shared" ref="CV99:CV101" si="154">+CT99+CU99</f>
        <v>23792379.850000001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8">
        <v>0</v>
      </c>
      <c r="E100" s="39">
        <v>0</v>
      </c>
      <c r="F100" s="36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9">
        <v>0</v>
      </c>
      <c r="M100" s="39">
        <v>0</v>
      </c>
      <c r="N100" s="36">
        <v>0</v>
      </c>
      <c r="O100" s="40">
        <v>0</v>
      </c>
      <c r="P100" s="116">
        <f t="shared" si="135"/>
        <v>0</v>
      </c>
      <c r="Q100" s="117">
        <f t="shared" si="136"/>
        <v>0</v>
      </c>
      <c r="R100" s="118">
        <f t="shared" si="137"/>
        <v>0</v>
      </c>
      <c r="S100" s="32"/>
      <c r="T100" s="38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9">
        <v>0</v>
      </c>
      <c r="AC100" s="39">
        <v>0</v>
      </c>
      <c r="AD100" s="36">
        <v>0</v>
      </c>
      <c r="AE100" s="40">
        <v>0</v>
      </c>
      <c r="AF100" s="116">
        <f t="shared" si="138"/>
        <v>0</v>
      </c>
      <c r="AG100" s="117">
        <f t="shared" si="139"/>
        <v>0</v>
      </c>
      <c r="AH100" s="118">
        <f t="shared" si="140"/>
        <v>0</v>
      </c>
      <c r="AI100" s="32"/>
      <c r="AJ100" s="38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9">
        <v>0</v>
      </c>
      <c r="AS100" s="39">
        <v>0</v>
      </c>
      <c r="AT100" s="36">
        <v>0</v>
      </c>
      <c r="AU100" s="40">
        <v>0</v>
      </c>
      <c r="AV100" s="116">
        <f t="shared" si="141"/>
        <v>0</v>
      </c>
      <c r="AW100" s="117">
        <f t="shared" si="142"/>
        <v>0</v>
      </c>
      <c r="AX100" s="118">
        <f t="shared" si="143"/>
        <v>0</v>
      </c>
      <c r="AY100" s="32"/>
      <c r="AZ100" s="38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9">
        <v>0</v>
      </c>
      <c r="BI100" s="39">
        <v>0</v>
      </c>
      <c r="BJ100" s="36">
        <v>0</v>
      </c>
      <c r="BK100" s="40">
        <v>0</v>
      </c>
      <c r="BL100" s="116">
        <f>+AZ100+BF100</f>
        <v>0</v>
      </c>
      <c r="BM100" s="117">
        <f>+BB100+BH100</f>
        <v>0</v>
      </c>
      <c r="BN100" s="118">
        <f t="shared" si="144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9">
        <v>0</v>
      </c>
      <c r="BY100" s="39">
        <v>0</v>
      </c>
      <c r="BZ100" s="36">
        <v>0</v>
      </c>
      <c r="CA100" s="40">
        <v>0</v>
      </c>
      <c r="CB100" s="116">
        <f t="shared" si="145"/>
        <v>0</v>
      </c>
      <c r="CC100" s="117">
        <f t="shared" si="146"/>
        <v>0</v>
      </c>
      <c r="CD100" s="118">
        <f t="shared" si="147"/>
        <v>0</v>
      </c>
      <c r="CE100" s="32"/>
      <c r="CF100" s="38">
        <f t="shared" si="148"/>
        <v>0</v>
      </c>
      <c r="CG100" s="39">
        <f>+CF100/$CF$112</f>
        <v>0</v>
      </c>
      <c r="CH100" s="36">
        <f t="shared" si="149"/>
        <v>0</v>
      </c>
      <c r="CI100" s="39">
        <f>+CH100/$CH$112</f>
        <v>0</v>
      </c>
      <c r="CJ100" s="36">
        <f t="shared" si="150"/>
        <v>0</v>
      </c>
      <c r="CK100" s="40">
        <f>+CJ100/$CJ$112</f>
        <v>0</v>
      </c>
      <c r="CL100" s="38">
        <f>+J100+Z100+AP100+BF100+BV100</f>
        <v>0</v>
      </c>
      <c r="CM100" s="39">
        <f>+CL100/$CL$112</f>
        <v>0</v>
      </c>
      <c r="CN100" s="36">
        <f>+L100+AB100+AR100+BH100+BX100</f>
        <v>0</v>
      </c>
      <c r="CO100" s="202">
        <f>+CN100/$CN$112</f>
        <v>0</v>
      </c>
      <c r="CP100" s="36">
        <f t="shared" si="151"/>
        <v>0</v>
      </c>
      <c r="CQ100" s="40">
        <f>+CP100/$CP$112</f>
        <v>0</v>
      </c>
      <c r="CR100" s="152"/>
      <c r="CS100" s="164" t="s">
        <v>13</v>
      </c>
      <c r="CT100" s="38">
        <f t="shared" si="152"/>
        <v>0</v>
      </c>
      <c r="CU100" s="36">
        <f t="shared" si="153"/>
        <v>0</v>
      </c>
      <c r="CV100" s="37">
        <f t="shared" si="154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8">
        <v>0</v>
      </c>
      <c r="E101" s="39">
        <v>0</v>
      </c>
      <c r="F101" s="36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9">
        <v>0</v>
      </c>
      <c r="M101" s="39">
        <v>0</v>
      </c>
      <c r="N101" s="36">
        <v>0</v>
      </c>
      <c r="O101" s="40">
        <v>0</v>
      </c>
      <c r="P101" s="116">
        <f t="shared" si="135"/>
        <v>0</v>
      </c>
      <c r="Q101" s="117">
        <f t="shared" si="136"/>
        <v>0</v>
      </c>
      <c r="R101" s="118">
        <f t="shared" si="137"/>
        <v>0</v>
      </c>
      <c r="S101" s="32"/>
      <c r="T101" s="38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9">
        <v>0</v>
      </c>
      <c r="AC101" s="39">
        <v>0</v>
      </c>
      <c r="AD101" s="36">
        <v>0</v>
      </c>
      <c r="AE101" s="40">
        <v>0</v>
      </c>
      <c r="AF101" s="116">
        <f t="shared" si="138"/>
        <v>0</v>
      </c>
      <c r="AG101" s="117">
        <f t="shared" si="139"/>
        <v>0</v>
      </c>
      <c r="AH101" s="118">
        <f t="shared" si="140"/>
        <v>0</v>
      </c>
      <c r="AI101" s="32"/>
      <c r="AJ101" s="38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9">
        <v>0</v>
      </c>
      <c r="AS101" s="39">
        <v>0</v>
      </c>
      <c r="AT101" s="36">
        <v>0</v>
      </c>
      <c r="AU101" s="40">
        <v>0</v>
      </c>
      <c r="AV101" s="116">
        <f t="shared" si="141"/>
        <v>0</v>
      </c>
      <c r="AW101" s="117">
        <f t="shared" si="142"/>
        <v>0</v>
      </c>
      <c r="AX101" s="118">
        <f t="shared" si="143"/>
        <v>0</v>
      </c>
      <c r="AY101" s="32"/>
      <c r="AZ101" s="38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9">
        <v>0</v>
      </c>
      <c r="BI101" s="39">
        <v>0</v>
      </c>
      <c r="BJ101" s="36">
        <v>0</v>
      </c>
      <c r="BK101" s="40">
        <v>0</v>
      </c>
      <c r="BL101" s="116">
        <f>+AZ101+BF101</f>
        <v>0</v>
      </c>
      <c r="BM101" s="117">
        <f>+BB101+BH101</f>
        <v>0</v>
      </c>
      <c r="BN101" s="118">
        <f t="shared" si="144"/>
        <v>0</v>
      </c>
      <c r="BO101" s="32"/>
      <c r="BP101" s="38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9">
        <v>0</v>
      </c>
      <c r="BY101" s="39">
        <v>0</v>
      </c>
      <c r="BZ101" s="36">
        <v>0</v>
      </c>
      <c r="CA101" s="40">
        <v>0</v>
      </c>
      <c r="CB101" s="116">
        <f t="shared" si="145"/>
        <v>0</v>
      </c>
      <c r="CC101" s="117">
        <f t="shared" si="146"/>
        <v>0</v>
      </c>
      <c r="CD101" s="118">
        <f t="shared" si="147"/>
        <v>0</v>
      </c>
      <c r="CE101" s="32"/>
      <c r="CF101" s="38">
        <f t="shared" si="148"/>
        <v>0</v>
      </c>
      <c r="CG101" s="39">
        <f>+CF101/$CF$112</f>
        <v>0</v>
      </c>
      <c r="CH101" s="36">
        <f t="shared" si="149"/>
        <v>0</v>
      </c>
      <c r="CI101" s="39">
        <f>+CH101/$CH$112</f>
        <v>0</v>
      </c>
      <c r="CJ101" s="36">
        <f t="shared" si="150"/>
        <v>0</v>
      </c>
      <c r="CK101" s="40">
        <f>+CJ101/$CJ$112</f>
        <v>0</v>
      </c>
      <c r="CL101" s="38">
        <f>+J101+Z101+AP101+BF101+BV101</f>
        <v>0</v>
      </c>
      <c r="CM101" s="39">
        <f>+CL101/$CL$112</f>
        <v>0</v>
      </c>
      <c r="CN101" s="36">
        <f>+L101+AB101+AR101+BH101+BX101</f>
        <v>0</v>
      </c>
      <c r="CO101" s="202">
        <f>+CN101/$CN$112</f>
        <v>0</v>
      </c>
      <c r="CP101" s="36">
        <f t="shared" si="151"/>
        <v>0</v>
      </c>
      <c r="CQ101" s="40">
        <f>+CP101/$CP$112</f>
        <v>0</v>
      </c>
      <c r="CR101" s="152"/>
      <c r="CS101" s="161" t="s">
        <v>9</v>
      </c>
      <c r="CT101" s="38">
        <f t="shared" si="152"/>
        <v>0</v>
      </c>
      <c r="CU101" s="36">
        <f t="shared" si="153"/>
        <v>0</v>
      </c>
      <c r="CV101" s="37">
        <f t="shared" si="154"/>
        <v>0</v>
      </c>
      <c r="CW101"/>
      <c r="CX101" s="304" t="s">
        <v>169</v>
      </c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5">
        <v>272070375.54925215</v>
      </c>
      <c r="E102" s="46">
        <v>2435.5328947128432</v>
      </c>
      <c r="F102" s="43">
        <v>87397532.865358382</v>
      </c>
      <c r="G102" s="46">
        <v>3028.7473269115048</v>
      </c>
      <c r="H102" s="43">
        <v>359467908.41461051</v>
      </c>
      <c r="I102" s="47">
        <v>2557.3116026793887</v>
      </c>
      <c r="J102" s="45">
        <v>153618676.70781285</v>
      </c>
      <c r="K102" s="46">
        <v>433.02419809093573</v>
      </c>
      <c r="L102" s="43">
        <v>257150429.30056936</v>
      </c>
      <c r="M102" s="46">
        <v>894.5202829502922</v>
      </c>
      <c r="N102" s="43">
        <v>410769106.0083822</v>
      </c>
      <c r="O102" s="47">
        <v>639.59741253777145</v>
      </c>
      <c r="P102" s="122">
        <f t="shared" si="135"/>
        <v>425689052.257065</v>
      </c>
      <c r="Q102" s="128">
        <f t="shared" si="136"/>
        <v>344547962.16592777</v>
      </c>
      <c r="R102" s="129">
        <f t="shared" si="137"/>
        <v>770237014.42299271</v>
      </c>
      <c r="S102" s="32"/>
      <c r="T102" s="45">
        <v>381085922.12451637</v>
      </c>
      <c r="U102" s="46">
        <v>2897.8816176154241</v>
      </c>
      <c r="V102" s="43">
        <v>145165760.31037381</v>
      </c>
      <c r="W102" s="46">
        <v>2508.0469991426021</v>
      </c>
      <c r="X102" s="43">
        <v>526251682.43489009</v>
      </c>
      <c r="Y102" s="47">
        <v>2778.7400397860974</v>
      </c>
      <c r="Z102" s="45">
        <v>326047190.15465593</v>
      </c>
      <c r="AA102" s="46">
        <v>359.44304330844341</v>
      </c>
      <c r="AB102" s="43">
        <v>232175599.44692311</v>
      </c>
      <c r="AC102" s="46">
        <v>536.99850458861204</v>
      </c>
      <c r="AD102" s="43">
        <v>558222789.60157895</v>
      </c>
      <c r="AE102" s="47">
        <v>416.75584987366358</v>
      </c>
      <c r="AF102" s="122">
        <f t="shared" si="138"/>
        <v>707133112.2791723</v>
      </c>
      <c r="AG102" s="128">
        <f t="shared" si="139"/>
        <v>377341359.75729692</v>
      </c>
      <c r="AH102" s="129">
        <f t="shared" si="140"/>
        <v>1084474472.0364692</v>
      </c>
      <c r="AI102" s="32"/>
      <c r="AJ102" s="45">
        <v>129616844.94313085</v>
      </c>
      <c r="AK102" s="46">
        <v>3060.4657381736602</v>
      </c>
      <c r="AL102" s="43">
        <v>73123946.12152186</v>
      </c>
      <c r="AM102" s="46">
        <v>2619.709315427287</v>
      </c>
      <c r="AN102" s="43">
        <v>202740791.06465271</v>
      </c>
      <c r="AO102" s="47">
        <v>2885.3738143407486</v>
      </c>
      <c r="AP102" s="45">
        <v>71886305.940251231</v>
      </c>
      <c r="AQ102" s="46">
        <v>438.00796936559755</v>
      </c>
      <c r="AR102" s="43">
        <v>75196988.970010594</v>
      </c>
      <c r="AS102" s="46">
        <v>530.37049110613896</v>
      </c>
      <c r="AT102" s="43">
        <v>147083294.91026181</v>
      </c>
      <c r="AU102" s="47">
        <v>480.81677822794092</v>
      </c>
      <c r="AV102" s="122">
        <f t="shared" si="141"/>
        <v>201503150.88338208</v>
      </c>
      <c r="AW102" s="128">
        <f t="shared" si="142"/>
        <v>148320935.09153247</v>
      </c>
      <c r="AX102" s="129">
        <f t="shared" si="143"/>
        <v>349824085.97491455</v>
      </c>
      <c r="AY102" s="32"/>
      <c r="AZ102" s="45">
        <v>560066338.85285985</v>
      </c>
      <c r="BA102" s="46">
        <v>3248.1137653377873</v>
      </c>
      <c r="BB102" s="43">
        <v>175439716.44333667</v>
      </c>
      <c r="BC102" s="46">
        <v>2929.7658439167408</v>
      </c>
      <c r="BD102" s="43">
        <v>735506055.29619646</v>
      </c>
      <c r="BE102" s="47">
        <v>3166.05421762385</v>
      </c>
      <c r="BF102" s="45">
        <v>484420918.75064707</v>
      </c>
      <c r="BG102" s="46">
        <v>467.88179479214421</v>
      </c>
      <c r="BH102" s="43">
        <v>448437019.11816579</v>
      </c>
      <c r="BI102" s="46">
        <v>912.7521592890397</v>
      </c>
      <c r="BJ102" s="43">
        <v>932857937.8688128</v>
      </c>
      <c r="BK102" s="47">
        <v>611.04858796726489</v>
      </c>
      <c r="BL102" s="122">
        <f>+AZ102+BF102</f>
        <v>1044487257.6035069</v>
      </c>
      <c r="BM102" s="128">
        <f>+BB102+BH102</f>
        <v>623876735.56150246</v>
      </c>
      <c r="BN102" s="129">
        <f t="shared" si="144"/>
        <v>1668363993.1650095</v>
      </c>
      <c r="BO102" s="32"/>
      <c r="BP102" s="45">
        <v>318972649.84562725</v>
      </c>
      <c r="BQ102" s="46">
        <v>2183.0246712906082</v>
      </c>
      <c r="BR102" s="43">
        <v>57142517.513504721</v>
      </c>
      <c r="BS102" s="46">
        <v>2344.885613422985</v>
      </c>
      <c r="BT102" s="43">
        <v>376115167.35913187</v>
      </c>
      <c r="BU102" s="47">
        <v>2206.161090537129</v>
      </c>
      <c r="BV102" s="45">
        <v>116276019.89980388</v>
      </c>
      <c r="BW102" s="46">
        <v>366.7087798025857</v>
      </c>
      <c r="BX102" s="43">
        <v>121866287.77736525</v>
      </c>
      <c r="BY102" s="46">
        <v>561.98944780383147</v>
      </c>
      <c r="BZ102" s="43">
        <v>238142307.67716911</v>
      </c>
      <c r="CA102" s="47">
        <v>446.01951513531623</v>
      </c>
      <c r="CB102" s="122">
        <f t="shared" si="145"/>
        <v>435248669.74543113</v>
      </c>
      <c r="CC102" s="128">
        <f t="shared" si="146"/>
        <v>179008805.29086998</v>
      </c>
      <c r="CD102" s="129">
        <f t="shared" si="147"/>
        <v>614257475.03630114</v>
      </c>
      <c r="CE102" s="32"/>
      <c r="CF102" s="54">
        <f>+CF64+CF97+CF99+CF100+CF101</f>
        <v>1661812131.3153865</v>
      </c>
      <c r="CG102" s="55">
        <f>+CF102/$CF$112</f>
        <v>2750.8484123865751</v>
      </c>
      <c r="CH102" s="56">
        <f>+CH64+CH97+CH99+CH100+CH101</f>
        <v>538269473.25409544</v>
      </c>
      <c r="CI102" s="55">
        <f>+CH102/$CH$112</f>
        <v>2706.234063664263</v>
      </c>
      <c r="CJ102" s="56">
        <f>+CJ64+CJ97+CJ99+CJ100+CJ101</f>
        <v>2200081604.5694818</v>
      </c>
      <c r="CK102" s="47">
        <f>+CJ102/$CJ$112</f>
        <v>2739.7977409813816</v>
      </c>
      <c r="CL102" s="45">
        <f>+CL64+CL97+CL99+CL100+CL101</f>
        <v>1152249111.453171</v>
      </c>
      <c r="CM102" s="46">
        <f>+CL102/$CL$112</f>
        <v>414.71713350846625</v>
      </c>
      <c r="CN102" s="43">
        <f>+CN64+CN97+CN99+CN100+CN101</f>
        <v>1134826324.6130338</v>
      </c>
      <c r="CO102" s="201">
        <f>+CN102/$CN$112</f>
        <v>722.92841586223199</v>
      </c>
      <c r="CP102" s="56">
        <f>+CP64+CP97+CP99+CP100+CP101</f>
        <v>2287075436.066205</v>
      </c>
      <c r="CQ102" s="47">
        <f>+CP102/$CP$112</f>
        <v>525.98686754334733</v>
      </c>
      <c r="CR102" s="153"/>
      <c r="CS102" s="161" t="s">
        <v>177</v>
      </c>
      <c r="CT102" s="45">
        <f>+CT64+CT97+CT99+CT100+CT101</f>
        <v>2200081604.5694814</v>
      </c>
      <c r="CU102" s="43">
        <f t="shared" ref="CU102" si="155">+CU64+CU97+CU99+CU100+CU101</f>
        <v>2287075436.066205</v>
      </c>
      <c r="CV102" s="44">
        <f>+CV64+CV97+CV99+CV100+CV101</f>
        <v>4487157040.6356869</v>
      </c>
      <c r="CW102"/>
      <c r="CX102" s="305">
        <f>+R103+AH103+AX103+BN103+CD103</f>
        <v>-205757049.28859693</v>
      </c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9">
        <v>856842.15074783564</v>
      </c>
      <c r="E103" s="58">
        <v>7.6703214729274132</v>
      </c>
      <c r="F103" s="61">
        <v>-6910857.9953583777</v>
      </c>
      <c r="G103" s="58">
        <v>-239.49466299412177</v>
      </c>
      <c r="H103" s="61">
        <v>-6054015.8446105123</v>
      </c>
      <c r="I103" s="60">
        <v>-43.069227043128329</v>
      </c>
      <c r="J103" s="59">
        <v>-791701.20781284571</v>
      </c>
      <c r="K103" s="58">
        <v>-2.2316673205878952</v>
      </c>
      <c r="L103" s="61">
        <v>-22470096.330569386</v>
      </c>
      <c r="M103" s="58">
        <v>-78.164197439653066</v>
      </c>
      <c r="N103" s="61">
        <v>-23261797.538382232</v>
      </c>
      <c r="O103" s="60">
        <v>-36.220312820271282</v>
      </c>
      <c r="P103" s="96">
        <f t="shared" si="135"/>
        <v>65140.942934989929</v>
      </c>
      <c r="Q103" s="97">
        <f t="shared" si="136"/>
        <v>-29380954.325927764</v>
      </c>
      <c r="R103" s="98">
        <f t="shared" si="137"/>
        <v>-29315813.382992774</v>
      </c>
      <c r="S103" s="32"/>
      <c r="T103" s="59">
        <v>2302990.9354836345</v>
      </c>
      <c r="U103" s="58">
        <v>17.512573175800423</v>
      </c>
      <c r="V103" s="61">
        <v>-5647355.9903738201</v>
      </c>
      <c r="W103" s="58">
        <v>-97.570075853037665</v>
      </c>
      <c r="X103" s="61">
        <v>-3344365.0548900962</v>
      </c>
      <c r="Y103" s="60">
        <v>-17.659080998442835</v>
      </c>
      <c r="Z103" s="59">
        <v>-20619311.504656136</v>
      </c>
      <c r="AA103" s="58">
        <v>-22.731274189613089</v>
      </c>
      <c r="AB103" s="61">
        <v>-555092.84692311287</v>
      </c>
      <c r="AC103" s="58">
        <v>-1.2838731951834195</v>
      </c>
      <c r="AD103" s="61">
        <v>-21174404.351579189</v>
      </c>
      <c r="AE103" s="60">
        <v>-15.808306370668506</v>
      </c>
      <c r="AF103" s="96">
        <f t="shared" si="138"/>
        <v>-18316320.569172502</v>
      </c>
      <c r="AG103" s="97">
        <f t="shared" si="139"/>
        <v>-6202448.8372969329</v>
      </c>
      <c r="AH103" s="98">
        <f t="shared" si="140"/>
        <v>-24518769.406469434</v>
      </c>
      <c r="AI103" s="32"/>
      <c r="AJ103" s="59">
        <v>-1452466.489300862</v>
      </c>
      <c r="AK103" s="58">
        <v>-34.295109777598739</v>
      </c>
      <c r="AL103" s="61">
        <v>-1933579.4841508567</v>
      </c>
      <c r="AM103" s="58">
        <v>-69.271647051583727</v>
      </c>
      <c r="AN103" s="61">
        <v>-3386045.9734517634</v>
      </c>
      <c r="AO103" s="60">
        <v>-48.189653076948176</v>
      </c>
      <c r="AP103" s="59">
        <v>3714752.5468237698</v>
      </c>
      <c r="AQ103" s="58">
        <v>22.634230517872606</v>
      </c>
      <c r="AR103" s="61">
        <v>1247332.248803407</v>
      </c>
      <c r="AS103" s="58">
        <v>8.7975359975413454</v>
      </c>
      <c r="AT103" s="61">
        <v>4962084.7956271768</v>
      </c>
      <c r="AU103" s="60">
        <v>16.221105368784148</v>
      </c>
      <c r="AV103" s="96">
        <f t="shared" si="141"/>
        <v>2262286.0575229079</v>
      </c>
      <c r="AW103" s="97">
        <f t="shared" si="142"/>
        <v>-686247.23534744978</v>
      </c>
      <c r="AX103" s="98">
        <f>+AV103+AW103</f>
        <v>1576038.8221754581</v>
      </c>
      <c r="AY103" s="32"/>
      <c r="AZ103" s="59">
        <v>-33910138.62616694</v>
      </c>
      <c r="BA103" s="58">
        <v>-196.66239589003825</v>
      </c>
      <c r="BB103" s="61">
        <v>3426321.389970392</v>
      </c>
      <c r="BC103" s="58">
        <v>57.218055193669628</v>
      </c>
      <c r="BD103" s="61">
        <v>-30483817.236196518</v>
      </c>
      <c r="BE103" s="60">
        <v>-131.22042631051838</v>
      </c>
      <c r="BF103" s="59">
        <v>-49730972.095458031</v>
      </c>
      <c r="BG103" s="58">
        <v>-48.03305468473819</v>
      </c>
      <c r="BH103" s="61">
        <v>-46567540.953354657</v>
      </c>
      <c r="BI103" s="58">
        <v>-94.783931178427153</v>
      </c>
      <c r="BJ103" s="61">
        <v>-96298513.048812628</v>
      </c>
      <c r="BK103" s="60">
        <v>-63.078275944412077</v>
      </c>
      <c r="BL103" s="96">
        <f>+AZ103+BF103</f>
        <v>-83641110.72162497</v>
      </c>
      <c r="BM103" s="97">
        <f>+BB103+BH103</f>
        <v>-43141219.563384265</v>
      </c>
      <c r="BN103" s="98">
        <f>+BL103+BM103</f>
        <v>-126782330.28500924</v>
      </c>
      <c r="BO103" s="32"/>
      <c r="BP103" s="59">
        <v>-8673129.2456274033</v>
      </c>
      <c r="BQ103" s="58">
        <v>-59.358240054938939</v>
      </c>
      <c r="BR103" s="61">
        <v>-4495536.5735046566</v>
      </c>
      <c r="BS103" s="58">
        <v>-184.47767957259865</v>
      </c>
      <c r="BT103" s="61">
        <v>-13168665.81913197</v>
      </c>
      <c r="BU103" s="60">
        <v>-77.242825245371833</v>
      </c>
      <c r="BV103" s="59">
        <v>-11159197.859804049</v>
      </c>
      <c r="BW103" s="58">
        <v>-35.193635233392357</v>
      </c>
      <c r="BX103" s="61">
        <v>-2388311.3573648334</v>
      </c>
      <c r="BY103" s="58">
        <v>-11.013757827440573</v>
      </c>
      <c r="BZ103" s="61">
        <v>-13547509.217168868</v>
      </c>
      <c r="CA103" s="60">
        <v>-25.373288565441161</v>
      </c>
      <c r="CB103" s="96">
        <f>+BP103+BV103</f>
        <v>-19832327.105431452</v>
      </c>
      <c r="CC103" s="97">
        <f t="shared" si="146"/>
        <v>-6883847.9308694899</v>
      </c>
      <c r="CD103" s="98">
        <f>+CB103+CC103</f>
        <v>-26716175.036300942</v>
      </c>
      <c r="CE103" s="32"/>
      <c r="CF103" s="62">
        <f>+CF17-CF102</f>
        <v>-40875901.274863958</v>
      </c>
      <c r="CG103" s="58">
        <f>+CF103/$CF$112</f>
        <v>-67.663128706267628</v>
      </c>
      <c r="CH103" s="62">
        <f>+CH17-CH102</f>
        <v>-15561008.65341723</v>
      </c>
      <c r="CI103" s="63">
        <f>+CH103/$CH$112</f>
        <v>-78.235407682079</v>
      </c>
      <c r="CJ103" s="62">
        <f>+CJ17-CJ102</f>
        <v>-56436909.928281069</v>
      </c>
      <c r="CK103" s="64">
        <f>+CJ103/$CJ$112</f>
        <v>-70.281810460267806</v>
      </c>
      <c r="CL103" s="62">
        <f>+CL17-CL102</f>
        <v>-78586430.120907307</v>
      </c>
      <c r="CM103" s="58">
        <f>+CL103/$CL$112</f>
        <v>-28.284802920180528</v>
      </c>
      <c r="CN103" s="62">
        <f>+CN17-CN102</f>
        <v>-70733709.239408374</v>
      </c>
      <c r="CO103" s="64">
        <f>+CN103/$CN$112</f>
        <v>-45.060118239627514</v>
      </c>
      <c r="CP103" s="62">
        <f>+CP17-CP102</f>
        <v>-149320139.36031604</v>
      </c>
      <c r="CQ103" s="64">
        <f>+CP103/$CP$112</f>
        <v>-34.340988987385181</v>
      </c>
      <c r="CR103" s="153"/>
      <c r="CS103" s="161" t="s">
        <v>178</v>
      </c>
      <c r="CT103" s="62">
        <f>+CT17-CT102</f>
        <v>-56436909.928280592</v>
      </c>
      <c r="CU103" s="62">
        <f t="shared" ref="CU103" si="156">+CU17-CU102</f>
        <v>-149320139.36031604</v>
      </c>
      <c r="CV103" s="62">
        <f>+CV17-CV102</f>
        <v>-205757049.28859711</v>
      </c>
      <c r="CW103"/>
      <c r="CX103" s="305">
        <f>+D103+F103+J103+L103+T103+V103+Z103+AB103++AJ103+AL103+AP103+AR103+AZ103+BB103+BF103+BH103+BP103+BR103+BV103+BX103</f>
        <v>-205757049.28859693</v>
      </c>
      <c r="CY103" s="48"/>
    </row>
    <row r="104" spans="1:103" s="19" customFormat="1" ht="15.6" x14ac:dyDescent="0.3">
      <c r="A104" s="26"/>
      <c r="B104" s="26"/>
      <c r="C104" s="34"/>
      <c r="D104" s="38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8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8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6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34"/>
      <c r="D105" s="38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8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8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8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6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X105" s="48"/>
      <c r="CY105" s="48"/>
    </row>
    <row r="106" spans="1:103" s="19" customFormat="1" ht="15.6" x14ac:dyDescent="0.3">
      <c r="A106" s="26">
        <v>87</v>
      </c>
      <c r="B106" s="52" t="s">
        <v>49</v>
      </c>
      <c r="C106" s="34"/>
      <c r="D106" s="38">
        <v>0</v>
      </c>
      <c r="E106" s="36"/>
      <c r="F106" s="36">
        <v>1006011.0900000001</v>
      </c>
      <c r="G106" s="36"/>
      <c r="H106" s="36">
        <v>1006011.0900000001</v>
      </c>
      <c r="I106" s="37"/>
      <c r="J106" s="38">
        <v>3417877.49</v>
      </c>
      <c r="K106" s="36"/>
      <c r="L106" s="36">
        <v>6493061.0199999996</v>
      </c>
      <c r="M106" s="36"/>
      <c r="N106" s="36">
        <v>9910938.5099999998</v>
      </c>
      <c r="O106" s="37"/>
      <c r="P106" s="116">
        <f t="shared" ref="P106:P108" si="157">+D106+J106</f>
        <v>3417877.49</v>
      </c>
      <c r="Q106" s="117">
        <f t="shared" ref="Q106:Q108" si="158">+F106+L106</f>
        <v>7499072.1099999994</v>
      </c>
      <c r="R106" s="118">
        <f t="shared" ref="R106:R108" si="159">+P106+Q106</f>
        <v>10916949.6</v>
      </c>
      <c r="S106" s="32"/>
      <c r="T106" s="38">
        <v>1333270.5899999999</v>
      </c>
      <c r="U106" s="36"/>
      <c r="V106" s="36">
        <v>2004221.0300000003</v>
      </c>
      <c r="W106" s="36"/>
      <c r="X106" s="36">
        <v>3337491.62</v>
      </c>
      <c r="Y106" s="37"/>
      <c r="Z106" s="38">
        <v>7066979.6999999993</v>
      </c>
      <c r="AA106" s="36"/>
      <c r="AB106" s="36">
        <v>6221915.370000001</v>
      </c>
      <c r="AC106" s="36"/>
      <c r="AD106" s="36">
        <v>13288895.07</v>
      </c>
      <c r="AE106" s="37"/>
      <c r="AF106" s="116">
        <f t="shared" ref="AF106:AF108" si="160">+T106+Z106</f>
        <v>8400250.2899999991</v>
      </c>
      <c r="AG106" s="117">
        <f t="shared" ref="AG106:AG108" si="161">+V106+AB106</f>
        <v>8226136.4000000013</v>
      </c>
      <c r="AH106" s="118">
        <f t="shared" ref="AH106:AH108" si="162">+AF106+AG106</f>
        <v>16626386.690000001</v>
      </c>
      <c r="AI106" s="32"/>
      <c r="AJ106" s="38">
        <v>19452475.983830001</v>
      </c>
      <c r="AK106" s="36"/>
      <c r="AL106" s="36">
        <v>16407048.067370996</v>
      </c>
      <c r="AM106" s="36"/>
      <c r="AN106" s="36">
        <v>35859524.051201001</v>
      </c>
      <c r="AO106" s="37"/>
      <c r="AP106" s="38">
        <v>17748314.407075003</v>
      </c>
      <c r="AQ106" s="36"/>
      <c r="AR106" s="36">
        <v>11774005.108813999</v>
      </c>
      <c r="AS106" s="36"/>
      <c r="AT106" s="36">
        <v>29522319.515889004</v>
      </c>
      <c r="AU106" s="37"/>
      <c r="AV106" s="116">
        <f t="shared" ref="AV106:AV108" si="163">+AJ106+AP106</f>
        <v>37200790.390905008</v>
      </c>
      <c r="AW106" s="117">
        <f t="shared" ref="AW106:AW108" si="164">+AL106+AR106</f>
        <v>28181053.176184997</v>
      </c>
      <c r="AX106" s="118">
        <f t="shared" ref="AX106:AX108" si="165">+AV106+AW106</f>
        <v>65381843.567090005</v>
      </c>
      <c r="AY106" s="32"/>
      <c r="AZ106" s="38">
        <v>7084055.9499999993</v>
      </c>
      <c r="BA106" s="36"/>
      <c r="BB106" s="36">
        <v>4279582.97</v>
      </c>
      <c r="BC106" s="36"/>
      <c r="BD106" s="36">
        <v>11363638.919999998</v>
      </c>
      <c r="BE106" s="37"/>
      <c r="BF106" s="38">
        <v>20967595.619999997</v>
      </c>
      <c r="BG106" s="36"/>
      <c r="BH106" s="36">
        <v>14988734.550000001</v>
      </c>
      <c r="BI106" s="36"/>
      <c r="BJ106" s="36">
        <v>35956330.170000002</v>
      </c>
      <c r="BK106" s="37"/>
      <c r="BL106" s="116">
        <f>+AZ106+BF106</f>
        <v>28051651.569999997</v>
      </c>
      <c r="BM106" s="117">
        <f>+BB106+BH106</f>
        <v>19268317.52</v>
      </c>
      <c r="BN106" s="118">
        <f t="shared" ref="BN106:BN108" si="166">+BL106+BM106</f>
        <v>47319969.089999996</v>
      </c>
      <c r="BO106" s="32"/>
      <c r="BP106" s="38">
        <v>3390516.9</v>
      </c>
      <c r="BQ106" s="36"/>
      <c r="BR106" s="36">
        <v>0</v>
      </c>
      <c r="BS106" s="36"/>
      <c r="BT106" s="36">
        <v>3390516.9</v>
      </c>
      <c r="BU106" s="37"/>
      <c r="BV106" s="38">
        <v>285241.8</v>
      </c>
      <c r="BW106" s="36"/>
      <c r="BX106" s="36">
        <v>0</v>
      </c>
      <c r="BY106" s="36"/>
      <c r="BZ106" s="36">
        <v>285241.8</v>
      </c>
      <c r="CA106" s="37"/>
      <c r="CB106" s="116">
        <f t="shared" ref="CB106:CB108" si="167">+BP106+BV106</f>
        <v>3675758.6999999997</v>
      </c>
      <c r="CC106" s="117">
        <f t="shared" ref="CC106:CC108" si="168">+BR106+BX106</f>
        <v>0</v>
      </c>
      <c r="CD106" s="118">
        <f t="shared" ref="CD106:CD108" si="169">+CB106+CC106</f>
        <v>3675758.6999999997</v>
      </c>
      <c r="CE106" s="32"/>
      <c r="CF106" s="38">
        <f t="shared" ref="CF106:CF108" si="170">+D106+T106+AJ106+AZ106+BP106</f>
        <v>31260319.423829999</v>
      </c>
      <c r="CG106" s="39"/>
      <c r="CH106" s="36">
        <f t="shared" ref="CH106:CH108" si="171">+F106+V106+AL106+BB106+BR106</f>
        <v>23696863.157370996</v>
      </c>
      <c r="CI106" s="39"/>
      <c r="CJ106" s="36">
        <f>+CF106+CH106</f>
        <v>54957182.581200995</v>
      </c>
      <c r="CK106" s="40"/>
      <c r="CL106" s="38">
        <f>+J106+Z106+AP106+BF106+BV106</f>
        <v>49486009.017074995</v>
      </c>
      <c r="CM106" s="39"/>
      <c r="CN106" s="36">
        <f>+L106+AB106+AR106+BH106+BX106</f>
        <v>39477716.048813999</v>
      </c>
      <c r="CO106" s="39"/>
      <c r="CP106" s="36">
        <f t="shared" ref="CP106:CP108" si="172">+CL106+CN106</f>
        <v>88963725.065889001</v>
      </c>
      <c r="CQ106" s="40"/>
      <c r="CR106" s="152"/>
      <c r="CS106" s="163" t="s">
        <v>49</v>
      </c>
      <c r="CT106" s="38">
        <f t="shared" ref="CT106:CT108" si="173">+CJ106</f>
        <v>54957182.581200995</v>
      </c>
      <c r="CU106" s="36">
        <f t="shared" ref="CU106:CU108" si="174">+CP106</f>
        <v>88963725.065889001</v>
      </c>
      <c r="CV106" s="37">
        <f t="shared" ref="CV106:CV108" si="175">+CT106+CU106</f>
        <v>143920907.64708999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8">
        <v>270359.76</v>
      </c>
      <c r="E107" s="36"/>
      <c r="F107" s="36">
        <v>136655.93</v>
      </c>
      <c r="G107" s="36"/>
      <c r="H107" s="36">
        <v>407015.69</v>
      </c>
      <c r="I107" s="37"/>
      <c r="J107" s="38">
        <v>194957.73</v>
      </c>
      <c r="K107" s="36"/>
      <c r="L107" s="36">
        <v>490093.12</v>
      </c>
      <c r="M107" s="36"/>
      <c r="N107" s="36">
        <v>685050.85</v>
      </c>
      <c r="O107" s="37"/>
      <c r="P107" s="116">
        <f t="shared" si="157"/>
        <v>465317.49</v>
      </c>
      <c r="Q107" s="117">
        <f t="shared" si="158"/>
        <v>626749.05000000005</v>
      </c>
      <c r="R107" s="118">
        <f t="shared" si="159"/>
        <v>1092066.54</v>
      </c>
      <c r="S107" s="32"/>
      <c r="T107" s="38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60"/>
        <v>0</v>
      </c>
      <c r="AG107" s="117">
        <f t="shared" si="161"/>
        <v>0</v>
      </c>
      <c r="AH107" s="118">
        <f t="shared" si="162"/>
        <v>0</v>
      </c>
      <c r="AI107" s="32"/>
      <c r="AJ107" s="38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63"/>
        <v>0</v>
      </c>
      <c r="AW107" s="117">
        <f t="shared" si="164"/>
        <v>0</v>
      </c>
      <c r="AX107" s="118">
        <f t="shared" si="165"/>
        <v>0</v>
      </c>
      <c r="AY107" s="32"/>
      <c r="AZ107" s="38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>+AZ107+BF107</f>
        <v>0</v>
      </c>
      <c r="BM107" s="117">
        <f>+BB107+BH107</f>
        <v>0</v>
      </c>
      <c r="BN107" s="118">
        <f t="shared" si="166"/>
        <v>0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67"/>
        <v>0</v>
      </c>
      <c r="CC107" s="117">
        <f t="shared" si="168"/>
        <v>0</v>
      </c>
      <c r="CD107" s="118">
        <f t="shared" si="169"/>
        <v>0</v>
      </c>
      <c r="CE107" s="32"/>
      <c r="CF107" s="38">
        <f t="shared" si="170"/>
        <v>270359.76</v>
      </c>
      <c r="CG107" s="39"/>
      <c r="CH107" s="36">
        <f t="shared" si="171"/>
        <v>136655.93</v>
      </c>
      <c r="CI107" s="39"/>
      <c r="CJ107" s="36">
        <f t="shared" ref="CJ107:CJ108" si="176">+CF107+CH107</f>
        <v>407015.69</v>
      </c>
      <c r="CK107" s="40"/>
      <c r="CL107" s="38">
        <f>+J107+Z107+AP107+BF107+BV107</f>
        <v>194957.73</v>
      </c>
      <c r="CM107" s="39"/>
      <c r="CN107" s="36">
        <f>+L107+AB107+AR107+BH107+BX107</f>
        <v>490093.12</v>
      </c>
      <c r="CO107" s="39"/>
      <c r="CP107" s="36">
        <f t="shared" si="172"/>
        <v>685050.85</v>
      </c>
      <c r="CQ107" s="40"/>
      <c r="CR107" s="152"/>
      <c r="CS107" s="163" t="s">
        <v>50</v>
      </c>
      <c r="CT107" s="38">
        <f t="shared" si="173"/>
        <v>407015.69</v>
      </c>
      <c r="CU107" s="36">
        <f t="shared" si="174"/>
        <v>685050.85</v>
      </c>
      <c r="CV107" s="37">
        <f t="shared" si="175"/>
        <v>1092066.54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8">
        <v>330606.13</v>
      </c>
      <c r="E108" s="36"/>
      <c r="F108" s="36">
        <v>190299.46204355339</v>
      </c>
      <c r="G108" s="36"/>
      <c r="H108" s="36">
        <v>520905.59204355336</v>
      </c>
      <c r="I108" s="37"/>
      <c r="J108" s="38">
        <v>719405.62999999989</v>
      </c>
      <c r="K108" s="36"/>
      <c r="L108" s="36">
        <v>482530.06795644679</v>
      </c>
      <c r="M108" s="36"/>
      <c r="N108" s="36">
        <v>1201935.6979564466</v>
      </c>
      <c r="O108" s="37"/>
      <c r="P108" s="116">
        <f t="shared" si="157"/>
        <v>1050011.7599999998</v>
      </c>
      <c r="Q108" s="117">
        <f t="shared" si="158"/>
        <v>672829.53000000014</v>
      </c>
      <c r="R108" s="118">
        <f t="shared" si="159"/>
        <v>1722841.29</v>
      </c>
      <c r="S108" s="32"/>
      <c r="T108" s="38">
        <v>140165.56490383251</v>
      </c>
      <c r="U108" s="36"/>
      <c r="V108" s="36">
        <v>30477.658885926896</v>
      </c>
      <c r="W108" s="36"/>
      <c r="X108" s="36">
        <v>170643.22378975939</v>
      </c>
      <c r="Y108" s="37"/>
      <c r="Z108" s="38">
        <v>236719.35942254472</v>
      </c>
      <c r="AA108" s="36"/>
      <c r="AB108" s="36">
        <v>81136.829880080768</v>
      </c>
      <c r="AC108" s="36"/>
      <c r="AD108" s="36">
        <v>317856.18930262548</v>
      </c>
      <c r="AE108" s="37"/>
      <c r="AF108" s="116">
        <f t="shared" si="160"/>
        <v>376884.92432637722</v>
      </c>
      <c r="AG108" s="117">
        <f t="shared" si="161"/>
        <v>111614.48876600766</v>
      </c>
      <c r="AH108" s="118">
        <f t="shared" si="162"/>
        <v>488499.41309238487</v>
      </c>
      <c r="AI108" s="32"/>
      <c r="AJ108" s="38">
        <v>142106.59846031346</v>
      </c>
      <c r="AK108" s="36"/>
      <c r="AL108" s="36">
        <v>69351.399999999994</v>
      </c>
      <c r="AM108" s="36"/>
      <c r="AN108" s="36">
        <v>211457.99846031345</v>
      </c>
      <c r="AO108" s="37"/>
      <c r="AP108" s="38">
        <v>82439.549999999479</v>
      </c>
      <c r="AQ108" s="36"/>
      <c r="AR108" s="36">
        <v>176079.81000000017</v>
      </c>
      <c r="AS108" s="36"/>
      <c r="AT108" s="36">
        <v>258519.35999999964</v>
      </c>
      <c r="AU108" s="37"/>
      <c r="AV108" s="116">
        <f t="shared" si="163"/>
        <v>224546.14846031292</v>
      </c>
      <c r="AW108" s="117">
        <f t="shared" si="164"/>
        <v>245431.21000000017</v>
      </c>
      <c r="AX108" s="118">
        <f t="shared" si="165"/>
        <v>469977.35846031306</v>
      </c>
      <c r="AY108" s="32"/>
      <c r="AZ108" s="38">
        <v>555609</v>
      </c>
      <c r="BA108" s="36"/>
      <c r="BB108" s="36">
        <v>146808</v>
      </c>
      <c r="BC108" s="36"/>
      <c r="BD108" s="36">
        <v>702417</v>
      </c>
      <c r="BE108" s="37"/>
      <c r="BF108" s="38">
        <v>1593092</v>
      </c>
      <c r="BG108" s="36"/>
      <c r="BH108" s="36">
        <v>1354458</v>
      </c>
      <c r="BI108" s="36"/>
      <c r="BJ108" s="36">
        <v>2947550</v>
      </c>
      <c r="BK108" s="37"/>
      <c r="BL108" s="116">
        <f>+AZ108+BF108</f>
        <v>2148701</v>
      </c>
      <c r="BM108" s="117">
        <f>+BB108+BH108</f>
        <v>1501266</v>
      </c>
      <c r="BN108" s="118">
        <f t="shared" si="166"/>
        <v>3649967</v>
      </c>
      <c r="BO108" s="32"/>
      <c r="BP108" s="38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167"/>
        <v>0</v>
      </c>
      <c r="CC108" s="117">
        <f t="shared" si="168"/>
        <v>0</v>
      </c>
      <c r="CD108" s="118">
        <f t="shared" si="169"/>
        <v>0</v>
      </c>
      <c r="CE108" s="32"/>
      <c r="CF108" s="38">
        <f t="shared" si="170"/>
        <v>1168487.293364146</v>
      </c>
      <c r="CG108" s="36"/>
      <c r="CH108" s="36">
        <f t="shared" si="171"/>
        <v>436936.52092948032</v>
      </c>
      <c r="CI108" s="39"/>
      <c r="CJ108" s="36">
        <f t="shared" si="176"/>
        <v>1605423.8142936262</v>
      </c>
      <c r="CK108" s="40"/>
      <c r="CL108" s="38">
        <f>+J108+Z108+AP108+BF108+BV108</f>
        <v>2631656.5394225442</v>
      </c>
      <c r="CM108" s="39"/>
      <c r="CN108" s="36">
        <f>+L108+AB108+AR108+BH108+BX108</f>
        <v>2094204.7078365278</v>
      </c>
      <c r="CO108" s="39"/>
      <c r="CP108" s="36">
        <f t="shared" si="172"/>
        <v>4725861.247259072</v>
      </c>
      <c r="CQ108" s="40"/>
      <c r="CR108" s="152"/>
      <c r="CS108" s="163" t="s">
        <v>48</v>
      </c>
      <c r="CT108" s="38">
        <f t="shared" si="173"/>
        <v>1605423.8142936262</v>
      </c>
      <c r="CU108" s="36">
        <f t="shared" si="174"/>
        <v>4725861.247259072</v>
      </c>
      <c r="CV108" s="37">
        <f t="shared" si="175"/>
        <v>6331285.0615526978</v>
      </c>
      <c r="CW108"/>
    </row>
    <row r="109" spans="1:103" s="19" customFormat="1" ht="15.6" x14ac:dyDescent="0.3">
      <c r="A109" s="26" t="s">
        <v>102</v>
      </c>
      <c r="B109" s="26"/>
      <c r="C109" s="27"/>
      <c r="D109" s="38"/>
      <c r="E109" s="36"/>
      <c r="F109" s="36"/>
      <c r="G109" s="36"/>
      <c r="H109" s="36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7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38"/>
      <c r="BA109" s="36"/>
      <c r="BB109" s="36"/>
      <c r="BC109" s="36"/>
      <c r="BD109" s="36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8"/>
      <c r="BQ109" s="36"/>
      <c r="BR109" s="36"/>
      <c r="BS109" s="36"/>
      <c r="BT109" s="36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31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31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31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3">
        <v>37270</v>
      </c>
      <c r="E111" s="29"/>
      <c r="F111" s="72">
        <v>9613</v>
      </c>
      <c r="G111" s="29"/>
      <c r="H111" s="72">
        <v>46883</v>
      </c>
      <c r="I111" s="37"/>
      <c r="J111" s="73">
        <v>118237</v>
      </c>
      <c r="K111" s="72"/>
      <c r="L111" s="72">
        <v>95434</v>
      </c>
      <c r="M111" s="36"/>
      <c r="N111" s="72">
        <v>213671</v>
      </c>
      <c r="O111" s="37"/>
      <c r="P111" s="133">
        <f t="shared" ref="P111:P112" si="177">+D111+J111</f>
        <v>155507</v>
      </c>
      <c r="Q111" s="134">
        <f t="shared" ref="Q111:Q112" si="178">+F111+L111</f>
        <v>105047</v>
      </c>
      <c r="R111" s="135">
        <f t="shared" ref="R111:R112" si="179">+P111+Q111</f>
        <v>260554</v>
      </c>
      <c r="S111" s="32"/>
      <c r="T111" s="320">
        <v>43780</v>
      </c>
      <c r="U111" s="321"/>
      <c r="V111" s="321">
        <v>19393</v>
      </c>
      <c r="W111" s="321"/>
      <c r="X111" s="321">
        <v>63173</v>
      </c>
      <c r="Y111" s="37"/>
      <c r="Z111" s="73">
        <v>300963</v>
      </c>
      <c r="AA111" s="72"/>
      <c r="AB111" s="72">
        <v>144046</v>
      </c>
      <c r="AC111" s="36"/>
      <c r="AD111" s="72">
        <v>445009</v>
      </c>
      <c r="AE111" s="37"/>
      <c r="AF111" s="133">
        <f t="shared" ref="AF111:AF112" si="180">+T111+Z111</f>
        <v>344743</v>
      </c>
      <c r="AG111" s="134">
        <f t="shared" ref="AG111:AG112" si="181">+V111+AB111</f>
        <v>163439</v>
      </c>
      <c r="AH111" s="135">
        <f t="shared" ref="AH111:AH112" si="182">+AF111+AG111</f>
        <v>508182</v>
      </c>
      <c r="AI111" s="32"/>
      <c r="AJ111" s="320">
        <v>14195</v>
      </c>
      <c r="AK111" s="321"/>
      <c r="AL111" s="321">
        <v>9404</v>
      </c>
      <c r="AM111" s="321"/>
      <c r="AN111" s="321">
        <v>23599</v>
      </c>
      <c r="AO111" s="30"/>
      <c r="AP111" s="73">
        <v>54449</v>
      </c>
      <c r="AQ111" s="72"/>
      <c r="AR111" s="72">
        <v>47132</v>
      </c>
      <c r="AS111" s="36"/>
      <c r="AT111" s="72">
        <v>101581</v>
      </c>
      <c r="AU111" s="37"/>
      <c r="AV111" s="133">
        <f t="shared" ref="AV111:AV112" si="183">+AJ111+AP111</f>
        <v>68644</v>
      </c>
      <c r="AW111" s="134">
        <f t="shared" ref="AW111:AW112" si="184">+AL111+AR111</f>
        <v>56536</v>
      </c>
      <c r="AX111" s="135">
        <f t="shared" ref="AX111:AX112" si="185">+AV111+AW111</f>
        <v>125180</v>
      </c>
      <c r="AY111" s="32"/>
      <c r="AZ111" s="320">
        <v>57340.478118674437</v>
      </c>
      <c r="BA111" s="321"/>
      <c r="BB111" s="321">
        <v>19913.521881325556</v>
      </c>
      <c r="BC111" s="321"/>
      <c r="BD111" s="321">
        <v>77254</v>
      </c>
      <c r="BE111" s="37"/>
      <c r="BF111" s="73">
        <v>341740.54273631249</v>
      </c>
      <c r="BG111" s="72"/>
      <c r="BH111" s="72">
        <v>162165.45726368748</v>
      </c>
      <c r="BI111" s="36"/>
      <c r="BJ111" s="72">
        <v>503906</v>
      </c>
      <c r="BK111" s="37"/>
      <c r="BL111" s="133">
        <f>+AZ111+BF111</f>
        <v>399081.02085498691</v>
      </c>
      <c r="BM111" s="134">
        <f>+BB111+BH111</f>
        <v>182078.97914501303</v>
      </c>
      <c r="BN111" s="135">
        <f t="shared" ref="BN111:BN112" si="186">+BL111+BM111</f>
        <v>581160</v>
      </c>
      <c r="BO111" s="32"/>
      <c r="BP111" s="73">
        <v>48737</v>
      </c>
      <c r="BQ111" s="72"/>
      <c r="BR111" s="72">
        <v>7993</v>
      </c>
      <c r="BS111" s="36"/>
      <c r="BT111" s="72">
        <v>56730</v>
      </c>
      <c r="BU111" s="37"/>
      <c r="BV111" s="73">
        <v>105747</v>
      </c>
      <c r="BW111" s="72"/>
      <c r="BX111" s="72">
        <v>72824</v>
      </c>
      <c r="BY111" s="36"/>
      <c r="BZ111" s="72">
        <v>178571</v>
      </c>
      <c r="CA111" s="37"/>
      <c r="CB111" s="133">
        <f t="shared" ref="CB111:CB112" si="187">+BP111+BV111</f>
        <v>154484</v>
      </c>
      <c r="CC111" s="134">
        <f t="shared" ref="CC111:CC112" si="188">+BR111+BX111</f>
        <v>80817</v>
      </c>
      <c r="CD111" s="135">
        <f t="shared" ref="CD111:CD112" si="189">+CB111+CC111</f>
        <v>235301</v>
      </c>
      <c r="CE111" s="32"/>
      <c r="CF111" s="72">
        <f t="shared" ref="CF111:CF112" si="190">+D111+T111+AJ111+AZ111+BP111</f>
        <v>201322.47811867442</v>
      </c>
      <c r="CG111" s="72"/>
      <c r="CH111" s="72">
        <f t="shared" ref="CH111:CH112" si="191">+F111+V111+AL111+BB111+BR111</f>
        <v>66316.521881325549</v>
      </c>
      <c r="CI111" s="72"/>
      <c r="CJ111" s="72">
        <f t="shared" ref="CJ111:CJ112" si="192">+CF111+CH111</f>
        <v>267639</v>
      </c>
      <c r="CK111" s="74"/>
      <c r="CL111" s="38">
        <f>+J111+Z111+AP111+BF111+BV111</f>
        <v>921136.54273631249</v>
      </c>
      <c r="CM111" s="72"/>
      <c r="CN111" s="36">
        <f>+L111+AB111+AR111+BH111+BX111</f>
        <v>521601.45726368751</v>
      </c>
      <c r="CO111" s="72"/>
      <c r="CP111" s="72">
        <f t="shared" ref="CP111:CP112" si="193">+CL111+CN111</f>
        <v>1442738</v>
      </c>
      <c r="CQ111" s="74"/>
      <c r="CR111" s="155"/>
      <c r="CS111" s="161" t="s">
        <v>10</v>
      </c>
      <c r="CT111" s="73">
        <f t="shared" ref="CT111:CT112" si="194">+CJ111</f>
        <v>267639</v>
      </c>
      <c r="CU111" s="72">
        <f t="shared" ref="CU111:CU112" si="195">+CP111</f>
        <v>1442738</v>
      </c>
      <c r="CV111" s="75">
        <f t="shared" ref="CV111:CV112" si="196">+CT111+CU111</f>
        <v>1710377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73">
        <v>111708.76654545456</v>
      </c>
      <c r="E112" s="29"/>
      <c r="F112" s="72">
        <v>28856</v>
      </c>
      <c r="G112" s="29"/>
      <c r="H112" s="72">
        <v>140564.76654545456</v>
      </c>
      <c r="I112" s="37"/>
      <c r="J112" s="73">
        <v>354757.71881818183</v>
      </c>
      <c r="K112" s="72"/>
      <c r="L112" s="72">
        <v>287473</v>
      </c>
      <c r="M112" s="36"/>
      <c r="N112" s="72">
        <v>642230.71881818189</v>
      </c>
      <c r="O112" s="37"/>
      <c r="P112" s="133">
        <f t="shared" si="177"/>
        <v>466466.4853636364</v>
      </c>
      <c r="Q112" s="134">
        <f t="shared" si="178"/>
        <v>316329</v>
      </c>
      <c r="R112" s="135">
        <f t="shared" si="179"/>
        <v>782795.4853636364</v>
      </c>
      <c r="S112" s="32"/>
      <c r="T112" s="198">
        <v>131505</v>
      </c>
      <c r="U112" s="195"/>
      <c r="V112" s="195">
        <v>57880</v>
      </c>
      <c r="W112" s="195"/>
      <c r="X112" s="195">
        <v>189385</v>
      </c>
      <c r="Y112" s="37"/>
      <c r="Z112" s="306">
        <v>907090</v>
      </c>
      <c r="AA112" s="72"/>
      <c r="AB112" s="247">
        <v>432358</v>
      </c>
      <c r="AC112" s="36"/>
      <c r="AD112" s="72">
        <v>1339448</v>
      </c>
      <c r="AE112" s="37"/>
      <c r="AF112" s="133">
        <f t="shared" si="180"/>
        <v>1038595</v>
      </c>
      <c r="AG112" s="134">
        <f t="shared" si="181"/>
        <v>490238</v>
      </c>
      <c r="AH112" s="135">
        <f t="shared" si="182"/>
        <v>1528833</v>
      </c>
      <c r="AI112" s="32"/>
      <c r="AJ112" s="198">
        <v>42352</v>
      </c>
      <c r="AK112" s="195"/>
      <c r="AL112" s="195">
        <v>27913</v>
      </c>
      <c r="AM112" s="195"/>
      <c r="AN112" s="195">
        <v>70265</v>
      </c>
      <c r="AO112" s="37"/>
      <c r="AP112" s="306">
        <v>164121</v>
      </c>
      <c r="AQ112" s="72"/>
      <c r="AR112" s="247">
        <v>141782</v>
      </c>
      <c r="AS112" s="36"/>
      <c r="AT112" s="72">
        <v>305903</v>
      </c>
      <c r="AU112" s="37"/>
      <c r="AV112" s="133">
        <f t="shared" si="183"/>
        <v>206473</v>
      </c>
      <c r="AW112" s="134">
        <f t="shared" si="184"/>
        <v>169695</v>
      </c>
      <c r="AX112" s="135">
        <f t="shared" si="185"/>
        <v>376168</v>
      </c>
      <c r="AY112" s="32"/>
      <c r="AZ112" s="73">
        <v>172428.17811050895</v>
      </c>
      <c r="BA112" s="72"/>
      <c r="BB112" s="72">
        <v>59881.821889491031</v>
      </c>
      <c r="BC112" s="36"/>
      <c r="BD112" s="72">
        <v>232309.99999999997</v>
      </c>
      <c r="BE112" s="37"/>
      <c r="BF112" s="306">
        <v>1035348.9367241791</v>
      </c>
      <c r="BG112" s="72"/>
      <c r="BH112" s="247">
        <v>491302.06327582075</v>
      </c>
      <c r="BI112" s="36"/>
      <c r="BJ112" s="72">
        <v>1526650.9999999998</v>
      </c>
      <c r="BK112" s="37"/>
      <c r="BL112" s="133">
        <f>+AZ112+BF112</f>
        <v>1207777.1148346881</v>
      </c>
      <c r="BM112" s="134">
        <f>+BB112+BH112</f>
        <v>551183.88516531175</v>
      </c>
      <c r="BN112" s="135">
        <f t="shared" si="186"/>
        <v>1758961</v>
      </c>
      <c r="BO112" s="32"/>
      <c r="BP112" s="73">
        <v>146115</v>
      </c>
      <c r="BQ112" s="72"/>
      <c r="BR112" s="72">
        <v>24369</v>
      </c>
      <c r="BS112" s="36"/>
      <c r="BT112" s="72">
        <v>170484</v>
      </c>
      <c r="BU112" s="37"/>
      <c r="BV112" s="73">
        <v>317080</v>
      </c>
      <c r="BW112" s="72"/>
      <c r="BX112" s="72">
        <v>216848</v>
      </c>
      <c r="BY112" s="36"/>
      <c r="BZ112" s="72">
        <v>533928</v>
      </c>
      <c r="CA112" s="37"/>
      <c r="CB112" s="133">
        <f t="shared" si="187"/>
        <v>463195</v>
      </c>
      <c r="CC112" s="134">
        <f t="shared" si="188"/>
        <v>241217</v>
      </c>
      <c r="CD112" s="135">
        <f t="shared" si="189"/>
        <v>704412</v>
      </c>
      <c r="CE112" s="32"/>
      <c r="CF112" s="38">
        <f t="shared" si="190"/>
        <v>604108.94465596345</v>
      </c>
      <c r="CG112" s="72"/>
      <c r="CH112" s="36">
        <f t="shared" si="191"/>
        <v>198899.82188949102</v>
      </c>
      <c r="CI112" s="72"/>
      <c r="CJ112" s="72">
        <f t="shared" si="192"/>
        <v>803008.76654545451</v>
      </c>
      <c r="CK112" s="74"/>
      <c r="CL112" s="38">
        <f>+J112+Z112+AP112+BF112+BV112</f>
        <v>2778397.6555423611</v>
      </c>
      <c r="CM112" s="72"/>
      <c r="CN112" s="36">
        <f>+L112+AB112+AR112+BH112+BX112</f>
        <v>1569763.0632758208</v>
      </c>
      <c r="CO112" s="72"/>
      <c r="CP112" s="72">
        <f t="shared" si="193"/>
        <v>4348160.7188181821</v>
      </c>
      <c r="CQ112" s="74"/>
      <c r="CR112" s="155"/>
      <c r="CS112" s="161" t="s">
        <v>11</v>
      </c>
      <c r="CT112" s="73">
        <f t="shared" si="194"/>
        <v>803008.76654545451</v>
      </c>
      <c r="CU112" s="72">
        <f t="shared" si="195"/>
        <v>4348160.7188181821</v>
      </c>
      <c r="CV112" s="75">
        <f t="shared" si="196"/>
        <v>5151169.4853636362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307">
        <f>+D10/D112</f>
        <v>2443.2032161857705</v>
      </c>
      <c r="E113" s="78"/>
      <c r="F113" s="246">
        <f>+F10/F112</f>
        <v>2789.252663917383</v>
      </c>
      <c r="G113" s="78"/>
      <c r="H113" s="246">
        <f>+H10/H112</f>
        <v>2514.24237563626</v>
      </c>
      <c r="I113" s="79"/>
      <c r="J113" s="307">
        <f>+J10/J112</f>
        <v>430.79253077034781</v>
      </c>
      <c r="K113" s="78"/>
      <c r="L113" s="246">
        <f>+L10/L112</f>
        <v>816.3560855106391</v>
      </c>
      <c r="M113" s="78"/>
      <c r="N113" s="246">
        <f>+N10/N112</f>
        <v>603.37709971750019</v>
      </c>
      <c r="O113" s="79"/>
      <c r="P113" s="136">
        <f>+P10/P112</f>
        <v>912.72193514203082</v>
      </c>
      <c r="Q113" s="117">
        <f>+Q10/Q112</f>
        <v>996.32663410563043</v>
      </c>
      <c r="R113" s="199">
        <f>+R10/R112</f>
        <v>946.50673757503296</v>
      </c>
      <c r="S113" s="32"/>
      <c r="T113" s="307">
        <f>+T10/T112</f>
        <v>2915.3941907912249</v>
      </c>
      <c r="U113" s="78"/>
      <c r="V113" s="246">
        <f>+V10/V112</f>
        <v>1937.2869785763648</v>
      </c>
      <c r="W113" s="78"/>
      <c r="X113" s="246">
        <f>+X10/X112</f>
        <v>2616.4642573593474</v>
      </c>
      <c r="Y113" s="79"/>
      <c r="Z113" s="307">
        <f>+Z10/Z112</f>
        <v>336.71176911883032</v>
      </c>
      <c r="AA113" s="78"/>
      <c r="AB113" s="246">
        <f>+AB10/AB112</f>
        <v>231.89941807483609</v>
      </c>
      <c r="AC113" s="78"/>
      <c r="AD113" s="246">
        <f>+AD10/AD112</f>
        <v>302.87957968506413</v>
      </c>
      <c r="AE113" s="79"/>
      <c r="AF113" s="136">
        <f>+AF10/AF112</f>
        <v>663.21982265464385</v>
      </c>
      <c r="AG113" s="136">
        <f>+AG10/AG112</f>
        <v>433.24617618381268</v>
      </c>
      <c r="AH113" s="199">
        <f>+AH10/AH112</f>
        <v>589.47611062163082</v>
      </c>
      <c r="AI113" s="32"/>
      <c r="AJ113" s="307">
        <f>+AJ10/AJ112</f>
        <v>2574.4380355118997</v>
      </c>
      <c r="AK113" s="78"/>
      <c r="AL113" s="246">
        <f>+AL10/AL112</f>
        <v>1217.3781743273744</v>
      </c>
      <c r="AM113" s="78"/>
      <c r="AN113" s="246">
        <f>+AN10/AN112</f>
        <v>2035.3415877036928</v>
      </c>
      <c r="AO113" s="79"/>
      <c r="AP113" s="307">
        <f>+AP10/AP112</f>
        <v>352.80119430176518</v>
      </c>
      <c r="AQ113" s="78"/>
      <c r="AR113" s="246">
        <f>+AR10/AR112</f>
        <v>79.935610655795514</v>
      </c>
      <c r="AS113" s="78"/>
      <c r="AT113" s="246">
        <f>+AT10/AT112</f>
        <v>226.33160040928007</v>
      </c>
      <c r="AU113" s="79"/>
      <c r="AV113" s="136">
        <f>+AV10/AV112</f>
        <v>808.5061218173804</v>
      </c>
      <c r="AW113" s="137">
        <f>+AW10/AW112</f>
        <v>267.03266289519433</v>
      </c>
      <c r="AX113" s="138">
        <f>+AX10/AX112</f>
        <v>564.23936172135848</v>
      </c>
      <c r="AY113" s="32"/>
      <c r="AZ113" s="307">
        <f>+AZ10/AZ112</f>
        <v>3051.4513694477491</v>
      </c>
      <c r="BA113" s="78"/>
      <c r="BB113" s="246">
        <f>+BB10/BB112</f>
        <v>2986.9838991104107</v>
      </c>
      <c r="BC113" s="78"/>
      <c r="BD113" s="246">
        <f>+BD10/BD112</f>
        <v>3034.8337913133314</v>
      </c>
      <c r="BE113" s="79"/>
      <c r="BF113" s="307">
        <f>+BF10/BF112</f>
        <v>419.82509742477851</v>
      </c>
      <c r="BG113" s="78"/>
      <c r="BH113" s="246">
        <f>+BH10/BH112</f>
        <v>817.9258893637699</v>
      </c>
      <c r="BI113" s="78"/>
      <c r="BJ113" s="246">
        <f>+BJ10/BJ112</f>
        <v>547.94065263115169</v>
      </c>
      <c r="BK113" s="79"/>
      <c r="BL113" s="136">
        <f>+BL10/BL112</f>
        <v>795.5289570021971</v>
      </c>
      <c r="BM113" s="137">
        <f>+BM10/BM112</f>
        <v>1053.5770919903966</v>
      </c>
      <c r="BN113" s="138">
        <f>+BN10/BN112</f>
        <v>876.39031413431007</v>
      </c>
      <c r="BO113" s="32"/>
      <c r="BP113" s="307">
        <f>+BP10/BP112</f>
        <v>2181.6990904424588</v>
      </c>
      <c r="BQ113" s="78"/>
      <c r="BR113" s="246">
        <f>+BR10/BR112</f>
        <v>2306.0240034470048</v>
      </c>
      <c r="BS113" s="78"/>
      <c r="BT113" s="246">
        <f>+BT10/BT112</f>
        <v>2199.470105933694</v>
      </c>
      <c r="BU113" s="79"/>
      <c r="BV113" s="307">
        <f>+BV10/BV112</f>
        <v>314.57338854547692</v>
      </c>
      <c r="BW113" s="78"/>
      <c r="BX113" s="246">
        <f>+BX10/BX112</f>
        <v>550.97568997639087</v>
      </c>
      <c r="BY113" s="78"/>
      <c r="BZ113" s="246">
        <f>+BZ10/BZ112</f>
        <v>410.58514717340211</v>
      </c>
      <c r="CA113" s="79"/>
      <c r="CB113" s="136">
        <f>+CB10/CB112</f>
        <v>903.55874445967618</v>
      </c>
      <c r="CC113" s="137">
        <f>+CC10/CC112</f>
        <v>728.27982837030765</v>
      </c>
      <c r="CD113" s="138">
        <f>+CD10/CD112</f>
        <v>843.53669159525998</v>
      </c>
      <c r="CE113" s="32"/>
      <c r="CF113" s="80">
        <f>+CF10/CF112</f>
        <v>2665.5521450418846</v>
      </c>
      <c r="CG113" s="78"/>
      <c r="CH113" s="78">
        <f>+CH10/CH112</f>
        <v>2321.0632093969671</v>
      </c>
      <c r="CI113" s="77"/>
      <c r="CJ113" s="78">
        <f>+CJ10/CJ112</f>
        <v>2580.22457354171</v>
      </c>
      <c r="CK113" s="81"/>
      <c r="CL113" s="80">
        <f>+CL10/CL112</f>
        <v>378.11986168833397</v>
      </c>
      <c r="CM113" s="77"/>
      <c r="CN113" s="78">
        <f>+CN10/CN112</f>
        <v>552.69741408018194</v>
      </c>
      <c r="CO113" s="78"/>
      <c r="CP113" s="78">
        <f>+CP10/CP112</f>
        <v>441.1454513901578</v>
      </c>
      <c r="CQ113" s="81"/>
      <c r="CR113" s="156"/>
      <c r="CS113" s="161" t="s">
        <v>12</v>
      </c>
      <c r="CT113" s="80">
        <f>+CT10/CT112</f>
        <v>2580.22457354171</v>
      </c>
      <c r="CU113" s="78">
        <f>+CU10/CU112</f>
        <v>441.1454513901578</v>
      </c>
      <c r="CV113" s="79">
        <f>+CV10/CV112</f>
        <v>774.60357042558576</v>
      </c>
      <c r="CW113"/>
    </row>
    <row r="114" spans="1:101" s="19" customFormat="1" ht="15.6" x14ac:dyDescent="0.3">
      <c r="A114" s="26"/>
      <c r="B114" s="26"/>
      <c r="C114" s="34"/>
      <c r="D114" s="308"/>
      <c r="E114" s="36"/>
      <c r="F114" s="243"/>
      <c r="G114" s="36"/>
      <c r="H114" s="243"/>
      <c r="I114" s="37"/>
      <c r="J114" s="308"/>
      <c r="K114" s="36"/>
      <c r="L114" s="243"/>
      <c r="M114" s="36"/>
      <c r="N114" s="243"/>
      <c r="O114" s="37"/>
      <c r="P114" s="139"/>
      <c r="Q114" s="140"/>
      <c r="R114" s="141"/>
      <c r="S114" s="32"/>
      <c r="T114" s="308"/>
      <c r="U114" s="36"/>
      <c r="V114" s="243"/>
      <c r="W114" s="36"/>
      <c r="X114" s="243"/>
      <c r="Y114" s="37"/>
      <c r="Z114" s="308"/>
      <c r="AA114" s="36"/>
      <c r="AB114" s="243"/>
      <c r="AC114" s="36"/>
      <c r="AD114" s="243"/>
      <c r="AE114" s="37"/>
      <c r="AF114" s="139"/>
      <c r="AG114" s="140"/>
      <c r="AH114" s="141"/>
      <c r="AI114" s="32"/>
      <c r="AJ114" s="308"/>
      <c r="AK114" s="36"/>
      <c r="AL114" s="243"/>
      <c r="AM114" s="36"/>
      <c r="AN114" s="243"/>
      <c r="AO114" s="37"/>
      <c r="AP114" s="308"/>
      <c r="AQ114" s="36"/>
      <c r="AR114" s="243"/>
      <c r="AS114" s="36"/>
      <c r="AT114" s="243"/>
      <c r="AU114" s="37"/>
      <c r="AV114" s="139"/>
      <c r="AW114" s="140"/>
      <c r="AX114" s="141"/>
      <c r="AY114" s="32"/>
      <c r="AZ114" s="308"/>
      <c r="BA114" s="36"/>
      <c r="BB114" s="243"/>
      <c r="BC114" s="36"/>
      <c r="BD114" s="243"/>
      <c r="BE114" s="37"/>
      <c r="BF114" s="308"/>
      <c r="BG114" s="36"/>
      <c r="BH114" s="243"/>
      <c r="BI114" s="36"/>
      <c r="BJ114" s="243"/>
      <c r="BK114" s="37"/>
      <c r="BL114" s="139"/>
      <c r="BM114" s="140"/>
      <c r="BN114" s="141"/>
      <c r="BO114" s="32"/>
      <c r="BP114" s="308"/>
      <c r="BQ114" s="36"/>
      <c r="BR114" s="243"/>
      <c r="BS114" s="36"/>
      <c r="BT114" s="243"/>
      <c r="BU114" s="37"/>
      <c r="BV114" s="308"/>
      <c r="BW114" s="36"/>
      <c r="BX114" s="243"/>
      <c r="BY114" s="36"/>
      <c r="BZ114" s="243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309">
        <f>+D103</f>
        <v>856842.15074783564</v>
      </c>
      <c r="E115" s="77"/>
      <c r="F115" s="297">
        <f>+F103</f>
        <v>-6910857.9953583777</v>
      </c>
      <c r="G115" s="77"/>
      <c r="H115" s="297">
        <f>+H103</f>
        <v>-6054015.8446105123</v>
      </c>
      <c r="I115" s="37"/>
      <c r="J115" s="309">
        <f>+J103</f>
        <v>-791701.20781284571</v>
      </c>
      <c r="K115" s="77"/>
      <c r="L115" s="297">
        <f>+L103</f>
        <v>-22470096.330569386</v>
      </c>
      <c r="M115" s="77"/>
      <c r="N115" s="297">
        <f>+N103</f>
        <v>-23261797.538382232</v>
      </c>
      <c r="O115" s="37"/>
      <c r="P115" s="116">
        <f>+P17-P102</f>
        <v>65140.942934989929</v>
      </c>
      <c r="Q115" s="140">
        <f>+Q17-Q102</f>
        <v>-29380954.325927794</v>
      </c>
      <c r="R115" s="141">
        <f>+R17-R102</f>
        <v>-29315813.382992744</v>
      </c>
      <c r="S115" s="32"/>
      <c r="T115" s="309">
        <f>+T103</f>
        <v>2302990.9354836345</v>
      </c>
      <c r="U115" s="77"/>
      <c r="V115" s="77">
        <f>+V103</f>
        <v>-5647355.9903738201</v>
      </c>
      <c r="W115" s="77"/>
      <c r="X115" s="77">
        <f>+X103</f>
        <v>-3344365.0548900962</v>
      </c>
      <c r="Y115" s="37"/>
      <c r="Z115" s="309">
        <f>+Z103</f>
        <v>-20619311.504656136</v>
      </c>
      <c r="AA115" s="77"/>
      <c r="AB115" s="77">
        <f>+AB103</f>
        <v>-555092.84692311287</v>
      </c>
      <c r="AC115" s="77"/>
      <c r="AD115" s="77">
        <f>+AD103</f>
        <v>-21174404.351579189</v>
      </c>
      <c r="AE115" s="37"/>
      <c r="AF115" s="116">
        <f>+AF17-AF102</f>
        <v>-18316320.569172502</v>
      </c>
      <c r="AG115" s="140">
        <f>+AG17-AG102</f>
        <v>-6202448.8372969627</v>
      </c>
      <c r="AH115" s="141">
        <f>+AH17-AH102</f>
        <v>-24518769.406469464</v>
      </c>
      <c r="AI115" s="32"/>
      <c r="AJ115" s="309">
        <f>+AJ103</f>
        <v>-1452466.489300862</v>
      </c>
      <c r="AK115" s="77"/>
      <c r="AL115" s="297">
        <f>+AL103</f>
        <v>-1933579.4841508567</v>
      </c>
      <c r="AM115" s="77"/>
      <c r="AN115" s="297">
        <f>+AN103</f>
        <v>-3386045.9734517634</v>
      </c>
      <c r="AO115" s="37"/>
      <c r="AP115" s="309">
        <f>+AP103</f>
        <v>3714752.5468237698</v>
      </c>
      <c r="AQ115" s="77"/>
      <c r="AR115" s="297">
        <f>+AR103</f>
        <v>1247332.248803407</v>
      </c>
      <c r="AS115" s="77"/>
      <c r="AT115" s="297">
        <f>+AT103</f>
        <v>4962084.7956271768</v>
      </c>
      <c r="AU115" s="37"/>
      <c r="AV115" s="116">
        <f>+AV17-AV102</f>
        <v>2262286.057522893</v>
      </c>
      <c r="AW115" s="140">
        <f>+AW17-AW102</f>
        <v>-686247.23534744978</v>
      </c>
      <c r="AX115" s="118">
        <f>+AX17-AX102</f>
        <v>1576038.8221754432</v>
      </c>
      <c r="AY115" s="32"/>
      <c r="AZ115" s="309">
        <f>+AZ103</f>
        <v>-33910138.62616694</v>
      </c>
      <c r="BA115" s="77"/>
      <c r="BB115" s="297">
        <f>+BB103</f>
        <v>3426321.389970392</v>
      </c>
      <c r="BC115" s="77"/>
      <c r="BD115" s="297">
        <f>+BD103</f>
        <v>-30483817.236196518</v>
      </c>
      <c r="BE115" s="37"/>
      <c r="BF115" s="309">
        <f>+BF103</f>
        <v>-49730972.095458031</v>
      </c>
      <c r="BG115" s="77"/>
      <c r="BH115" s="297">
        <f>+BH103</f>
        <v>-46567540.953354657</v>
      </c>
      <c r="BI115" s="77"/>
      <c r="BJ115" s="297">
        <f>+BJ103</f>
        <v>-96298513.048812628</v>
      </c>
      <c r="BK115" s="37"/>
      <c r="BL115" s="116">
        <f>+BL17-BL102</f>
        <v>-83641110.72162497</v>
      </c>
      <c r="BM115" s="140">
        <f>+BM17-BM102</f>
        <v>-43141219.563384295</v>
      </c>
      <c r="BN115" s="141">
        <f>+BN17-BN102</f>
        <v>-126782330.28500938</v>
      </c>
      <c r="BO115" s="32"/>
      <c r="BP115" s="309">
        <f>+BP103</f>
        <v>-8673129.2456274033</v>
      </c>
      <c r="BQ115" s="77"/>
      <c r="BR115" s="297">
        <f>+BR103</f>
        <v>-4495536.5735046566</v>
      </c>
      <c r="BS115" s="77"/>
      <c r="BT115" s="297">
        <f>+BT103</f>
        <v>-13168665.81913197</v>
      </c>
      <c r="BU115" s="37"/>
      <c r="BV115" s="309">
        <f>+BV103</f>
        <v>-11159197.859804049</v>
      </c>
      <c r="BW115" s="77"/>
      <c r="BX115" s="297">
        <f>+BX103</f>
        <v>-2388311.3573648334</v>
      </c>
      <c r="BY115" s="77"/>
      <c r="BZ115" s="297">
        <f>+BZ103</f>
        <v>-13547509.217168868</v>
      </c>
      <c r="CA115" s="37"/>
      <c r="CB115" s="116">
        <f>+CB17-CB102</f>
        <v>-19832327.105431437</v>
      </c>
      <c r="CC115" s="140">
        <f>+CC17-CC102</f>
        <v>-6883847.9308694899</v>
      </c>
      <c r="CD115" s="141">
        <f>+CD17-CD102</f>
        <v>-26716175.036300898</v>
      </c>
      <c r="CE115" s="32"/>
      <c r="CF115" s="73">
        <f>+CF103</f>
        <v>-40875901.274863958</v>
      </c>
      <c r="CG115" s="72"/>
      <c r="CH115" s="72">
        <f>+CH103</f>
        <v>-15561008.65341723</v>
      </c>
      <c r="CI115" s="72"/>
      <c r="CJ115" s="72">
        <f>+CJ103</f>
        <v>-56436909.928281069</v>
      </c>
      <c r="CK115" s="74"/>
      <c r="CL115" s="73">
        <f>+CL103</f>
        <v>-78586430.120907307</v>
      </c>
      <c r="CM115" s="72"/>
      <c r="CN115" s="72">
        <f>+CN103</f>
        <v>-70733709.239408374</v>
      </c>
      <c r="CO115" s="72"/>
      <c r="CP115" s="72">
        <f>+CP103</f>
        <v>-149320139.36031604</v>
      </c>
      <c r="CQ115" s="74"/>
      <c r="CR115" s="155"/>
      <c r="CS115" s="162" t="s">
        <v>95</v>
      </c>
      <c r="CT115" s="73">
        <f>+CT103</f>
        <v>-56436909.928280592</v>
      </c>
      <c r="CU115" s="72">
        <f>+CU103</f>
        <v>-149320139.36031604</v>
      </c>
      <c r="CV115" s="74">
        <f>+CV103</f>
        <v>-205757049.28859711</v>
      </c>
      <c r="CW115"/>
    </row>
    <row r="116" spans="1:101" s="19" customFormat="1" ht="4.5" customHeight="1" x14ac:dyDescent="0.3">
      <c r="A116" s="26"/>
      <c r="B116" s="50"/>
      <c r="C116" s="34"/>
      <c r="D116" s="306"/>
      <c r="E116" s="72"/>
      <c r="F116" s="247"/>
      <c r="G116" s="36"/>
      <c r="H116" s="247"/>
      <c r="I116" s="37"/>
      <c r="J116" s="306"/>
      <c r="K116" s="72"/>
      <c r="L116" s="247"/>
      <c r="M116" s="36"/>
      <c r="N116" s="247"/>
      <c r="O116" s="37"/>
      <c r="P116" s="139"/>
      <c r="Q116" s="140"/>
      <c r="R116" s="141"/>
      <c r="S116" s="32"/>
      <c r="T116" s="306"/>
      <c r="U116" s="72"/>
      <c r="V116" s="72"/>
      <c r="W116" s="36"/>
      <c r="X116" s="72"/>
      <c r="Y116" s="37"/>
      <c r="Z116" s="306"/>
      <c r="AA116" s="72"/>
      <c r="AB116" s="72"/>
      <c r="AC116" s="36"/>
      <c r="AD116" s="72"/>
      <c r="AE116" s="37"/>
      <c r="AF116" s="139"/>
      <c r="AG116" s="140"/>
      <c r="AH116" s="141"/>
      <c r="AI116" s="32"/>
      <c r="AJ116" s="306"/>
      <c r="AK116" s="72"/>
      <c r="AL116" s="247"/>
      <c r="AM116" s="36"/>
      <c r="AN116" s="247"/>
      <c r="AO116" s="37"/>
      <c r="AP116" s="306"/>
      <c r="AQ116" s="72"/>
      <c r="AR116" s="247"/>
      <c r="AS116" s="36"/>
      <c r="AT116" s="247"/>
      <c r="AU116" s="37"/>
      <c r="AV116" s="139"/>
      <c r="AW116" s="140"/>
      <c r="AX116" s="141"/>
      <c r="AY116" s="32"/>
      <c r="AZ116" s="306"/>
      <c r="BA116" s="72"/>
      <c r="BB116" s="247"/>
      <c r="BC116" s="36"/>
      <c r="BD116" s="247"/>
      <c r="BE116" s="37"/>
      <c r="BF116" s="306"/>
      <c r="BG116" s="72"/>
      <c r="BH116" s="247"/>
      <c r="BI116" s="36"/>
      <c r="BJ116" s="247"/>
      <c r="BK116" s="37"/>
      <c r="BL116" s="139"/>
      <c r="BM116" s="140"/>
      <c r="BN116" s="141"/>
      <c r="BO116" s="32"/>
      <c r="BP116" s="306"/>
      <c r="BQ116" s="72"/>
      <c r="BR116" s="247"/>
      <c r="BS116" s="36"/>
      <c r="BT116" s="247"/>
      <c r="BU116" s="37"/>
      <c r="BV116" s="306"/>
      <c r="BW116" s="72"/>
      <c r="BX116" s="247"/>
      <c r="BY116" s="36"/>
      <c r="BZ116" s="247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310">
        <f>+D103/D17</f>
        <v>3.1394529207038322E-3</v>
      </c>
      <c r="E117" s="295"/>
      <c r="F117" s="298">
        <f>+F103/F17</f>
        <v>-8.5863380572257661E-2</v>
      </c>
      <c r="G117" s="296"/>
      <c r="H117" s="298">
        <f>+H103/H17</f>
        <v>-1.7130101481258E-2</v>
      </c>
      <c r="I117" s="85"/>
      <c r="J117" s="310">
        <f>+J103/J17</f>
        <v>-5.1803760770810104E-3</v>
      </c>
      <c r="K117" s="295"/>
      <c r="L117" s="298">
        <f>+L103/L17</f>
        <v>-9.5747675342875108E-2</v>
      </c>
      <c r="M117" s="296"/>
      <c r="N117" s="298">
        <f>+N103/N17</f>
        <v>-6.0029313073415524E-2</v>
      </c>
      <c r="O117" s="85"/>
      <c r="P117" s="142">
        <f>+P103/P17</f>
        <v>1.5300129505568881E-4</v>
      </c>
      <c r="Q117" s="143">
        <f>+Q103/Q17</f>
        <v>-9.3223445332334773E-2</v>
      </c>
      <c r="R117" s="144">
        <f>+R103/R17</f>
        <v>-3.9566708769898068E-2</v>
      </c>
      <c r="S117" s="32"/>
      <c r="T117" s="310">
        <f>+T103/T17</f>
        <v>6.0069314918431626E-3</v>
      </c>
      <c r="U117" s="295"/>
      <c r="V117" s="295">
        <f>+V103/V17</f>
        <v>-4.0477498419642335E-2</v>
      </c>
      <c r="W117" s="296"/>
      <c r="X117" s="295">
        <f>+X103/X17</f>
        <v>-6.395712861022607E-3</v>
      </c>
      <c r="Y117" s="85"/>
      <c r="Z117" s="310">
        <f>+Z103/Z17</f>
        <v>-6.7509592103360369E-2</v>
      </c>
      <c r="AA117" s="295"/>
      <c r="AB117" s="295">
        <f>+AB103/AB17</f>
        <v>-2.3965617512517472E-3</v>
      </c>
      <c r="AC117" s="296"/>
      <c r="AD117" s="295">
        <f>+AD103/AD17</f>
        <v>-3.9427368060556328E-2</v>
      </c>
      <c r="AE117" s="85"/>
      <c r="AF117" s="142">
        <f>+AF103/AF17</f>
        <v>-2.6590990216283656E-2</v>
      </c>
      <c r="AG117" s="143">
        <f>+AG103/AG17</f>
        <v>-1.6711933604379975E-2</v>
      </c>
      <c r="AH117" s="144">
        <f>+AH103/AH17</f>
        <v>-2.3131881215066433E-2</v>
      </c>
      <c r="AI117" s="32"/>
      <c r="AJ117" s="310">
        <f>+AJ103/AJ17</f>
        <v>-1.1332840737991012E-2</v>
      </c>
      <c r="AK117" s="295"/>
      <c r="AL117" s="298">
        <f>+AL103/AL17</f>
        <v>-2.7160690069207124E-2</v>
      </c>
      <c r="AM117" s="296"/>
      <c r="AN117" s="298">
        <f>+AN103/AN17</f>
        <v>-1.6985028231471053E-2</v>
      </c>
      <c r="AO117" s="85"/>
      <c r="AP117" s="310">
        <f>+AP103/AP17</f>
        <v>4.9136250485948628E-2</v>
      </c>
      <c r="AQ117" s="295"/>
      <c r="AR117" s="298">
        <f>+AR103/AR17</f>
        <v>1.6316872580149501E-2</v>
      </c>
      <c r="AS117" s="296"/>
      <c r="AT117" s="298">
        <f>+AT103/AT17</f>
        <v>3.2635551341485367E-2</v>
      </c>
      <c r="AU117" s="85"/>
      <c r="AV117" s="142">
        <f>+AV103/AV17</f>
        <v>1.1102403290205712E-2</v>
      </c>
      <c r="AW117" s="143">
        <f>+AW103/AW17</f>
        <v>-4.6482791091477221E-3</v>
      </c>
      <c r="AX117" s="144">
        <f>+AX103/AX17</f>
        <v>4.4850263587285716E-3</v>
      </c>
      <c r="AY117" s="32"/>
      <c r="AZ117" s="310">
        <f>+AZ103/AZ17</f>
        <v>-6.4448805528770456E-2</v>
      </c>
      <c r="BA117" s="295"/>
      <c r="BB117" s="298">
        <f>+BB103/BB17</f>
        <v>1.9155796323746647E-2</v>
      </c>
      <c r="BC117" s="296"/>
      <c r="BD117" s="298">
        <f>+BD103/BD17</f>
        <v>-4.3238093198419418E-2</v>
      </c>
      <c r="BE117" s="85"/>
      <c r="BF117" s="310">
        <f>+BF103/BF17</f>
        <v>-0.11440561825301734</v>
      </c>
      <c r="BG117" s="295"/>
      <c r="BH117" s="298">
        <f>+BH103/BH17</f>
        <v>-0.11587727728418527</v>
      </c>
      <c r="BI117" s="296"/>
      <c r="BJ117" s="298">
        <f>+BJ103/BJ17</f>
        <v>-0.11511257920443951</v>
      </c>
      <c r="BK117" s="85"/>
      <c r="BL117" s="142">
        <f>+BL103/BL17</f>
        <v>-8.7049431371562833E-2</v>
      </c>
      <c r="BM117" s="143">
        <f>+BM103/BM17</f>
        <v>-7.4287207127734997E-2</v>
      </c>
      <c r="BN117" s="144">
        <f>+BN103/BN17</f>
        <v>-8.2241721822347749E-2</v>
      </c>
      <c r="BO117" s="32"/>
      <c r="BP117" s="310">
        <f>+BP103/BP17</f>
        <v>-2.7950830310201284E-2</v>
      </c>
      <c r="BQ117" s="295"/>
      <c r="BR117" s="298">
        <f>+BR103/BR17</f>
        <v>-8.5390206489296377E-2</v>
      </c>
      <c r="BS117" s="296"/>
      <c r="BT117" s="298">
        <f>+BT103/BT17</f>
        <v>-3.6282663597132558E-2</v>
      </c>
      <c r="BU117" s="85"/>
      <c r="BV117" s="310">
        <f>+BV103/BV17</f>
        <v>-0.10615996225188076</v>
      </c>
      <c r="BW117" s="295"/>
      <c r="BX117" s="298">
        <f>+BX103/BX17</f>
        <v>-1.998955312876419E-2</v>
      </c>
      <c r="BY117" s="296"/>
      <c r="BZ117" s="298">
        <f>+BZ103/BZ17</f>
        <v>-6.0319781713830047E-2</v>
      </c>
      <c r="CA117" s="85"/>
      <c r="CB117" s="142">
        <f>+CB103/CB17</f>
        <v>-4.7740844713512323E-2</v>
      </c>
      <c r="CC117" s="143">
        <f>+CC103/CC17</f>
        <v>-3.9993316695334749E-2</v>
      </c>
      <c r="CD117" s="144">
        <f>+CD103/CD17</f>
        <v>-4.5471143962647273E-2</v>
      </c>
      <c r="CE117" s="32"/>
      <c r="CF117" s="86">
        <f>+CF103/CF17</f>
        <v>-2.5217464152702714E-2</v>
      </c>
      <c r="CG117" s="84"/>
      <c r="CH117" s="84">
        <f>+CH103/CH17</f>
        <v>-2.9769957265385061E-2</v>
      </c>
      <c r="CI117" s="84"/>
      <c r="CJ117" s="84">
        <f>+CJ103/CJ17</f>
        <v>-2.6327548622850194E-2</v>
      </c>
      <c r="CK117" s="85"/>
      <c r="CL117" s="87">
        <f>+CL103/CL17</f>
        <v>-7.319471141848076E-2</v>
      </c>
      <c r="CM117" s="83"/>
      <c r="CN117" s="83">
        <f>+CN103/CN17</f>
        <v>-6.6473263903417165E-2</v>
      </c>
      <c r="CO117" s="83"/>
      <c r="CP117" s="83">
        <f>+CP103/CP17</f>
        <v>-6.9849032576556586E-2</v>
      </c>
      <c r="CQ117" s="85"/>
      <c r="CR117" s="157"/>
      <c r="CS117" s="162" t="s">
        <v>97</v>
      </c>
      <c r="CT117" s="179">
        <f>+CT103/CT17</f>
        <v>-2.6327548622849972E-2</v>
      </c>
      <c r="CU117" s="172">
        <f>+CU103/CU17</f>
        <v>-6.9849032576556586E-2</v>
      </c>
      <c r="CV117" s="180">
        <f>+CV103/CV17</f>
        <v>-4.8058357010426905E-2</v>
      </c>
      <c r="CW117"/>
    </row>
    <row r="118" spans="1:101" s="19" customFormat="1" ht="5.25" customHeight="1" x14ac:dyDescent="0.3">
      <c r="A118" s="26"/>
      <c r="B118" s="50"/>
      <c r="C118" s="34"/>
      <c r="D118" s="311"/>
      <c r="E118" s="83"/>
      <c r="F118" s="249"/>
      <c r="G118" s="296"/>
      <c r="H118" s="249"/>
      <c r="I118" s="85"/>
      <c r="J118" s="311"/>
      <c r="K118" s="83"/>
      <c r="L118" s="249"/>
      <c r="M118" s="296"/>
      <c r="N118" s="249"/>
      <c r="O118" s="85"/>
      <c r="P118" s="142"/>
      <c r="Q118" s="143"/>
      <c r="R118" s="144"/>
      <c r="S118" s="32"/>
      <c r="T118" s="311"/>
      <c r="U118" s="83"/>
      <c r="V118" s="83"/>
      <c r="W118" s="296"/>
      <c r="X118" s="83"/>
      <c r="Y118" s="85"/>
      <c r="Z118" s="311"/>
      <c r="AA118" s="83"/>
      <c r="AB118" s="83"/>
      <c r="AC118" s="296"/>
      <c r="AD118" s="83"/>
      <c r="AE118" s="85"/>
      <c r="AF118" s="142"/>
      <c r="AG118" s="143"/>
      <c r="AH118" s="144"/>
      <c r="AI118" s="32"/>
      <c r="AJ118" s="311"/>
      <c r="AK118" s="83"/>
      <c r="AL118" s="249"/>
      <c r="AM118" s="296"/>
      <c r="AN118" s="249"/>
      <c r="AO118" s="85"/>
      <c r="AP118" s="311"/>
      <c r="AQ118" s="83"/>
      <c r="AR118" s="249"/>
      <c r="AS118" s="296"/>
      <c r="AT118" s="249"/>
      <c r="AU118" s="85"/>
      <c r="AV118" s="142"/>
      <c r="AW118" s="143"/>
      <c r="AX118" s="144"/>
      <c r="AY118" s="32"/>
      <c r="AZ118" s="311"/>
      <c r="BA118" s="83"/>
      <c r="BB118" s="249"/>
      <c r="BC118" s="296"/>
      <c r="BD118" s="249"/>
      <c r="BE118" s="85"/>
      <c r="BF118" s="311"/>
      <c r="BG118" s="83"/>
      <c r="BH118" s="249"/>
      <c r="BI118" s="296"/>
      <c r="BJ118" s="249"/>
      <c r="BK118" s="85"/>
      <c r="BL118" s="142"/>
      <c r="BM118" s="143"/>
      <c r="BN118" s="144"/>
      <c r="BO118" s="32"/>
      <c r="BP118" s="311"/>
      <c r="BQ118" s="83"/>
      <c r="BR118" s="249"/>
      <c r="BS118" s="296"/>
      <c r="BT118" s="249"/>
      <c r="BU118" s="85"/>
      <c r="BV118" s="311"/>
      <c r="BW118" s="83"/>
      <c r="BX118" s="249"/>
      <c r="BY118" s="296"/>
      <c r="BZ118" s="249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310">
        <f>+D64/D17</f>
        <v>0.95377745146364734</v>
      </c>
      <c r="E119" s="295"/>
      <c r="F119" s="298">
        <f>+F64/F17</f>
        <v>0.96692073905140175</v>
      </c>
      <c r="G119" s="296"/>
      <c r="H119" s="298">
        <f>+H64/H17</f>
        <v>0.95677071102994737</v>
      </c>
      <c r="I119" s="85"/>
      <c r="J119" s="310">
        <f>+J64/J17</f>
        <v>0.941214475206684</v>
      </c>
      <c r="K119" s="295"/>
      <c r="L119" s="298">
        <f>+L64/L17</f>
        <v>0.99011835339854337</v>
      </c>
      <c r="M119" s="296"/>
      <c r="N119" s="298">
        <f>+N64/N17</f>
        <v>0.97083140930504686</v>
      </c>
      <c r="O119" s="85"/>
      <c r="P119" s="142">
        <f>+P64/P17</f>
        <v>0.94926789713559856</v>
      </c>
      <c r="Q119" s="143">
        <f>+Q64/Q17</f>
        <v>0.98419419637298977</v>
      </c>
      <c r="R119" s="144">
        <f>+R64/R17</f>
        <v>0.96412456098881549</v>
      </c>
      <c r="S119" s="32"/>
      <c r="T119" s="310">
        <f>+T64/T17</f>
        <v>0.94905746612724029</v>
      </c>
      <c r="U119" s="295"/>
      <c r="V119" s="295">
        <f>+V64/V17</f>
        <v>1.0044003309311922</v>
      </c>
      <c r="W119" s="296"/>
      <c r="X119" s="295">
        <f>+X64/X17</f>
        <v>0.96382365495518063</v>
      </c>
      <c r="Y119" s="85"/>
      <c r="Z119" s="310">
        <f>+Z64/Z17</f>
        <v>0.92917758668393291</v>
      </c>
      <c r="AA119" s="295"/>
      <c r="AB119" s="295">
        <f>+AB64/AB17</f>
        <v>0.93628767739313334</v>
      </c>
      <c r="AC119" s="296"/>
      <c r="AD119" s="295">
        <f>+AD64/AD17</f>
        <v>0.93224405677725675</v>
      </c>
      <c r="AE119" s="85"/>
      <c r="AF119" s="142">
        <f>+AF64/AF17</f>
        <v>0.94024253960503179</v>
      </c>
      <c r="AG119" s="143">
        <f>+AG64/AG17</f>
        <v>0.96189256132210343</v>
      </c>
      <c r="AH119" s="144">
        <f>+AH64/AH17</f>
        <v>0.94782320119450314</v>
      </c>
      <c r="AI119" s="32"/>
      <c r="AJ119" s="310">
        <f>+AJ64/AJ17</f>
        <v>0.92173267374454004</v>
      </c>
      <c r="AK119" s="295"/>
      <c r="AL119" s="298">
        <f>+AL64/AL17</f>
        <v>0.94437205532587032</v>
      </c>
      <c r="AM119" s="296"/>
      <c r="AN119" s="298">
        <f>+AN64/AN17</f>
        <v>0.92981728630031835</v>
      </c>
      <c r="AO119" s="85"/>
      <c r="AP119" s="310">
        <f>+AP64/AP17</f>
        <v>0.88434281062280284</v>
      </c>
      <c r="AQ119" s="295"/>
      <c r="AR119" s="298">
        <f>+AR64/AR17</f>
        <v>0.9072107243964771</v>
      </c>
      <c r="AS119" s="296"/>
      <c r="AT119" s="298">
        <f>+AT64/AT17</f>
        <v>0.89584018166755541</v>
      </c>
      <c r="AU119" s="85"/>
      <c r="AV119" s="142">
        <f>+AV64/AV17</f>
        <v>0.90786028561470244</v>
      </c>
      <c r="AW119" s="143">
        <f>+AW64/AW17</f>
        <v>0.92513014978364116</v>
      </c>
      <c r="AX119" s="144">
        <f>+AX64/AX17</f>
        <v>0.91511592050490698</v>
      </c>
      <c r="AY119" s="32"/>
      <c r="AZ119" s="310">
        <f>+AZ64/AZ17</f>
        <v>1.0043349837539453</v>
      </c>
      <c r="BA119" s="295"/>
      <c r="BB119" s="298">
        <f>+BB64/BB17</f>
        <v>0.92071435421778536</v>
      </c>
      <c r="BC119" s="296"/>
      <c r="BD119" s="298">
        <f>+BD64/BD17</f>
        <v>0.98312020515715037</v>
      </c>
      <c r="BE119" s="85"/>
      <c r="BF119" s="310">
        <f>+BF64/BF17</f>
        <v>1.0202699447576806</v>
      </c>
      <c r="BG119" s="295"/>
      <c r="BH119" s="298">
        <f>+BH64/BH17</f>
        <v>1.024966656101624</v>
      </c>
      <c r="BI119" s="296"/>
      <c r="BJ119" s="298">
        <f>+BJ64/BJ17</f>
        <v>1.0225261681422746</v>
      </c>
      <c r="BK119" s="85"/>
      <c r="BL119" s="142">
        <f>+BL64/BL17</f>
        <v>1.0115440123493609</v>
      </c>
      <c r="BM119" s="143">
        <f>+BM64/BM17</f>
        <v>0.9928570370766624</v>
      </c>
      <c r="BN119" s="144">
        <f>+BN64/BN17</f>
        <v>1.0045043656742956</v>
      </c>
      <c r="BO119" s="32"/>
      <c r="BP119" s="310">
        <f>+BP64/BP17</f>
        <v>0.9940783621101561</v>
      </c>
      <c r="BQ119" s="295"/>
      <c r="BR119" s="298">
        <f>+BR64/BR17</f>
        <v>1.056315119909244</v>
      </c>
      <c r="BS119" s="296"/>
      <c r="BT119" s="298">
        <f>+BT64/BT17</f>
        <v>1.0031060766292745</v>
      </c>
      <c r="BU119" s="85"/>
      <c r="BV119" s="310">
        <f>+BV64/BV17</f>
        <v>1.0320200611493784</v>
      </c>
      <c r="BW119" s="295"/>
      <c r="BX119" s="298">
        <f>+BX64/BX17</f>
        <v>0.93313152952663125</v>
      </c>
      <c r="BY119" s="296"/>
      <c r="BZ119" s="298">
        <f>+BZ64/BZ17</f>
        <v>0.97941420504565713</v>
      </c>
      <c r="CA119" s="85"/>
      <c r="CB119" s="142">
        <f>+CB64/CB17</f>
        <v>1.0036791178253865</v>
      </c>
      <c r="CC119" s="143">
        <f>+CC64/CC17</f>
        <v>0.97080906469911776</v>
      </c>
      <c r="CD119" s="144">
        <f>+CD64/CD17</f>
        <v>0.99404957094454605</v>
      </c>
      <c r="CE119" s="32"/>
      <c r="CF119" s="86">
        <f>+CF64/CF17</f>
        <v>0.97425322506541479</v>
      </c>
      <c r="CG119" s="84"/>
      <c r="CH119" s="84">
        <f>+CH64/CH17</f>
        <v>0.96704592370753384</v>
      </c>
      <c r="CI119" s="84"/>
      <c r="CJ119" s="84">
        <f>+CJ64/CJ17</f>
        <v>0.97249578949966542</v>
      </c>
      <c r="CK119" s="85"/>
      <c r="CL119" s="87">
        <f>+CL64/CL17</f>
        <v>0.97468295065709021</v>
      </c>
      <c r="CM119" s="83"/>
      <c r="CN119" s="83">
        <f>+CN64/CN17</f>
        <v>0.97920736042783851</v>
      </c>
      <c r="CO119" s="83"/>
      <c r="CP119" s="83">
        <f>+CP64/CP17</f>
        <v>0.97693502835438162</v>
      </c>
      <c r="CQ119" s="85"/>
      <c r="CR119" s="157"/>
      <c r="CS119" s="162" t="s">
        <v>93</v>
      </c>
      <c r="CT119" s="179">
        <f>+CT64/CT17</f>
        <v>0.9724957894996652</v>
      </c>
      <c r="CU119" s="172">
        <f>+CU64/CU17</f>
        <v>0.97693502835438162</v>
      </c>
      <c r="CV119" s="180">
        <f>+CV64/CV17</f>
        <v>0.97471235566825309</v>
      </c>
      <c r="CW119"/>
    </row>
    <row r="120" spans="1:101" s="19" customFormat="1" ht="4.5" customHeight="1" x14ac:dyDescent="0.3">
      <c r="A120" s="26"/>
      <c r="B120" s="50"/>
      <c r="C120" s="34"/>
      <c r="D120" s="311"/>
      <c r="E120" s="83"/>
      <c r="F120" s="249"/>
      <c r="G120" s="296"/>
      <c r="H120" s="249"/>
      <c r="I120" s="85"/>
      <c r="J120" s="311"/>
      <c r="K120" s="83"/>
      <c r="L120" s="249"/>
      <c r="M120" s="296"/>
      <c r="N120" s="249"/>
      <c r="O120" s="85"/>
      <c r="P120" s="142"/>
      <c r="Q120" s="143"/>
      <c r="R120" s="144"/>
      <c r="S120" s="32"/>
      <c r="T120" s="311"/>
      <c r="U120" s="83"/>
      <c r="V120" s="83"/>
      <c r="W120" s="296"/>
      <c r="X120" s="83"/>
      <c r="Y120" s="85"/>
      <c r="Z120" s="311"/>
      <c r="AA120" s="83"/>
      <c r="AB120" s="83"/>
      <c r="AC120" s="296"/>
      <c r="AD120" s="83"/>
      <c r="AE120" s="85"/>
      <c r="AF120" s="142"/>
      <c r="AG120" s="143"/>
      <c r="AH120" s="144"/>
      <c r="AI120" s="32"/>
      <c r="AJ120" s="311"/>
      <c r="AK120" s="83"/>
      <c r="AL120" s="249"/>
      <c r="AM120" s="296"/>
      <c r="AN120" s="249"/>
      <c r="AO120" s="85"/>
      <c r="AP120" s="311"/>
      <c r="AQ120" s="83"/>
      <c r="AR120" s="249"/>
      <c r="AS120" s="296"/>
      <c r="AT120" s="249"/>
      <c r="AU120" s="85"/>
      <c r="AV120" s="142"/>
      <c r="AW120" s="143"/>
      <c r="AX120" s="144"/>
      <c r="AY120" s="32"/>
      <c r="AZ120" s="311"/>
      <c r="BA120" s="83"/>
      <c r="BB120" s="249"/>
      <c r="BC120" s="296"/>
      <c r="BD120" s="249"/>
      <c r="BE120" s="85"/>
      <c r="BF120" s="311"/>
      <c r="BG120" s="83"/>
      <c r="BH120" s="249"/>
      <c r="BI120" s="296"/>
      <c r="BJ120" s="249"/>
      <c r="BK120" s="85"/>
      <c r="BL120" s="142"/>
      <c r="BM120" s="143"/>
      <c r="BN120" s="144"/>
      <c r="BO120" s="32"/>
      <c r="BP120" s="311"/>
      <c r="BQ120" s="83"/>
      <c r="BR120" s="249"/>
      <c r="BS120" s="296"/>
      <c r="BT120" s="249"/>
      <c r="BU120" s="85"/>
      <c r="BV120" s="311"/>
      <c r="BW120" s="83"/>
      <c r="BX120" s="249"/>
      <c r="BY120" s="296"/>
      <c r="BZ120" s="249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310">
        <f>+D96/D17</f>
        <v>1.028447380341819E-2</v>
      </c>
      <c r="E121" s="295"/>
      <c r="F121" s="298">
        <f>+F96/F17</f>
        <v>6.8653192308739064E-2</v>
      </c>
      <c r="G121" s="296"/>
      <c r="H121" s="298">
        <f>+H96/H17</f>
        <v>2.3577397957456107E-2</v>
      </c>
      <c r="I121" s="85"/>
      <c r="J121" s="310">
        <f>+J96/J17</f>
        <v>3.5507023335232521E-2</v>
      </c>
      <c r="K121" s="295"/>
      <c r="L121" s="298">
        <f>+L96/L17</f>
        <v>9.1062113642550041E-2</v>
      </c>
      <c r="M121" s="296"/>
      <c r="N121" s="298">
        <f>+N96/N17</f>
        <v>6.9152032878346842E-2</v>
      </c>
      <c r="O121" s="85"/>
      <c r="P121" s="142">
        <f>+P96/P17</f>
        <v>1.9338256528079151E-2</v>
      </c>
      <c r="Q121" s="143">
        <f>+Q96/Q17</f>
        <v>8.5339371348098048E-2</v>
      </c>
      <c r="R121" s="144">
        <f>+R96/R17</f>
        <v>4.7413271580599742E-2</v>
      </c>
      <c r="S121" s="32"/>
      <c r="T121" s="310">
        <f>+T96/T17</f>
        <v>2.3247948112111044E-2</v>
      </c>
      <c r="U121" s="295"/>
      <c r="V121" s="295">
        <f>+V96/V17</f>
        <v>1.9296991338849448E-2</v>
      </c>
      <c r="W121" s="296"/>
      <c r="X121" s="295">
        <f>+X96/X17</f>
        <v>2.2193781979373276E-2</v>
      </c>
      <c r="Y121" s="85"/>
      <c r="Z121" s="310">
        <f>+Z96/Z17</f>
        <v>6.8203702011331996E-2</v>
      </c>
      <c r="AA121" s="295"/>
      <c r="AB121" s="295">
        <f>+AB96/AB17</f>
        <v>5.2984773295607163E-2</v>
      </c>
      <c r="AC121" s="296"/>
      <c r="AD121" s="295">
        <f>+AD96/AD17</f>
        <v>6.1640017852027516E-2</v>
      </c>
      <c r="AE121" s="85"/>
      <c r="AF121" s="142">
        <f>+AF96/AF17</f>
        <v>4.3181754476592525E-2</v>
      </c>
      <c r="AG121" s="143">
        <f>+AG96/AG17</f>
        <v>4.0320874562822351E-2</v>
      </c>
      <c r="AH121" s="144">
        <f>+AH96/AH17</f>
        <v>4.2180029732025344E-2</v>
      </c>
      <c r="AI121" s="32"/>
      <c r="AJ121" s="310">
        <f>+AJ96/AJ17</f>
        <v>5.9159003132809362E-2</v>
      </c>
      <c r="AK121" s="295"/>
      <c r="AL121" s="298">
        <f>+AL96/AL17</f>
        <v>5.5129704831924711E-2</v>
      </c>
      <c r="AM121" s="296"/>
      <c r="AN121" s="298">
        <f>+AN96/AN17</f>
        <v>5.7720124799614511E-2</v>
      </c>
      <c r="AO121" s="85"/>
      <c r="AP121" s="310">
        <f>+AP96/AP17</f>
        <v>5.8825170049784201E-2</v>
      </c>
      <c r="AQ121" s="295"/>
      <c r="AR121" s="298">
        <f>+AR96/AR17</f>
        <v>5.9236899963583479E-2</v>
      </c>
      <c r="AS121" s="296"/>
      <c r="AT121" s="298">
        <f>+AT96/AT17</f>
        <v>5.9032176759535926E-2</v>
      </c>
      <c r="AU121" s="85"/>
      <c r="AV121" s="142">
        <f>+AV96/AV17</f>
        <v>5.9035144372395425E-2</v>
      </c>
      <c r="AW121" s="143">
        <f>+AW96/AW17</f>
        <v>5.7256384872449599E-2</v>
      </c>
      <c r="AX121" s="144">
        <f>+AX96/AX17</f>
        <v>5.8287829317520683E-2</v>
      </c>
      <c r="AY121" s="32"/>
      <c r="AZ121" s="310">
        <f>+AZ96/AZ17</f>
        <v>3.5448556909018006E-2</v>
      </c>
      <c r="BA121" s="295"/>
      <c r="BB121" s="298">
        <f>+BB96/BB17</f>
        <v>3.544855690901802E-2</v>
      </c>
      <c r="BC121" s="296"/>
      <c r="BD121" s="298">
        <f>+BD96/BD17</f>
        <v>3.544855690901802E-2</v>
      </c>
      <c r="BE121" s="85"/>
      <c r="BF121" s="310">
        <f>+BF96/BF17</f>
        <v>6.6800523183498162E-2</v>
      </c>
      <c r="BG121" s="295"/>
      <c r="BH121" s="298">
        <f>+BH96/BH17</f>
        <v>6.6800523183498162E-2</v>
      </c>
      <c r="BI121" s="296"/>
      <c r="BJ121" s="298">
        <f>+BJ96/BJ17</f>
        <v>6.6800523183498162E-2</v>
      </c>
      <c r="BK121" s="85"/>
      <c r="BL121" s="142">
        <f>+BL96/BL17</f>
        <v>4.963228922830306E-2</v>
      </c>
      <c r="BM121" s="143">
        <f>+BM96/BM17</f>
        <v>5.714414462335185E-2</v>
      </c>
      <c r="BN121" s="144">
        <f>+BN96/BN17</f>
        <v>5.2462110913387858E-2</v>
      </c>
      <c r="BO121" s="32"/>
      <c r="BP121" s="310">
        <f>+BP96/BP17</f>
        <v>2.0289456818492865E-2</v>
      </c>
      <c r="BQ121" s="295"/>
      <c r="BR121" s="298">
        <f>+BR96/BR17</f>
        <v>1.1085982303031363E-2</v>
      </c>
      <c r="BS121" s="296"/>
      <c r="BT121" s="298">
        <f>+BT96/BT17</f>
        <v>1.8954452498733974E-2</v>
      </c>
      <c r="BU121" s="85"/>
      <c r="BV121" s="310">
        <f>+BV96/BV17</f>
        <v>5.0420026665552363E-2</v>
      </c>
      <c r="BW121" s="295"/>
      <c r="BX121" s="298">
        <f>+BX96/BX17</f>
        <v>6.708789114109652E-2</v>
      </c>
      <c r="BY121" s="296"/>
      <c r="BZ121" s="298">
        <f>+BZ96/BZ17</f>
        <v>5.928685142033626E-2</v>
      </c>
      <c r="CA121" s="85"/>
      <c r="CB121" s="142">
        <f>+CB96/CB17</f>
        <v>2.7913686834214375E-2</v>
      </c>
      <c r="CC121" s="143">
        <f>+CC96/CC17</f>
        <v>4.9958873522606806E-2</v>
      </c>
      <c r="CD121" s="144">
        <f>+CD96/CD17</f>
        <v>3.4372001881569844E-2</v>
      </c>
      <c r="CE121" s="32"/>
      <c r="CF121" s="86">
        <f>+CF96/CF17</f>
        <v>2.7298595191738547E-2</v>
      </c>
      <c r="CG121" s="84"/>
      <c r="CH121" s="84">
        <f>+CH96/CH17</f>
        <v>3.6477011984698687E-2</v>
      </c>
      <c r="CI121" s="84"/>
      <c r="CJ121" s="84">
        <f>+CJ96/CJ17</f>
        <v>2.9536669515019206E-2</v>
      </c>
      <c r="CK121" s="85"/>
      <c r="CL121" s="87">
        <f>+CL96/CL17</f>
        <v>6.0580010918229107E-2</v>
      </c>
      <c r="CM121" s="83"/>
      <c r="CN121" s="83">
        <f>+CN96/CN17</f>
        <v>6.8632924997127712E-2</v>
      </c>
      <c r="CO121" s="83"/>
      <c r="CP121" s="83">
        <f>+CP96/CP17</f>
        <v>6.4588442761105841E-2</v>
      </c>
      <c r="CQ121" s="85"/>
      <c r="CR121" s="157"/>
      <c r="CS121" s="162" t="s">
        <v>94</v>
      </c>
      <c r="CT121" s="179">
        <f>+CT96/CT17</f>
        <v>2.9536669515019199E-2</v>
      </c>
      <c r="CU121" s="172">
        <f>+CU96/CU17</f>
        <v>6.4588442761105841E-2</v>
      </c>
      <c r="CV121" s="180">
        <f>+CV96/CV17</f>
        <v>4.7038447920960451E-2</v>
      </c>
      <c r="CW121"/>
    </row>
    <row r="122" spans="1:101" s="19" customFormat="1" ht="5.25" customHeight="1" x14ac:dyDescent="0.3">
      <c r="A122" s="26"/>
      <c r="B122" s="26"/>
      <c r="C122" s="34"/>
      <c r="D122" s="308"/>
      <c r="E122" s="36"/>
      <c r="F122" s="243"/>
      <c r="G122" s="77"/>
      <c r="H122" s="243"/>
      <c r="I122" s="37"/>
      <c r="J122" s="308"/>
      <c r="K122" s="36"/>
      <c r="L122" s="243"/>
      <c r="M122" s="77"/>
      <c r="N122" s="243"/>
      <c r="O122" s="37"/>
      <c r="P122" s="116"/>
      <c r="Q122" s="117"/>
      <c r="R122" s="118"/>
      <c r="S122" s="32"/>
      <c r="T122" s="308"/>
      <c r="U122" s="36"/>
      <c r="V122" s="36"/>
      <c r="W122" s="77"/>
      <c r="X122" s="36"/>
      <c r="Y122" s="37"/>
      <c r="Z122" s="308"/>
      <c r="AA122" s="36"/>
      <c r="AB122" s="36"/>
      <c r="AC122" s="77"/>
      <c r="AD122" s="36"/>
      <c r="AE122" s="37"/>
      <c r="AF122" s="116"/>
      <c r="AG122" s="117"/>
      <c r="AH122" s="118"/>
      <c r="AI122" s="32"/>
      <c r="AJ122" s="308"/>
      <c r="AK122" s="36"/>
      <c r="AL122" s="243"/>
      <c r="AM122" s="77"/>
      <c r="AN122" s="243"/>
      <c r="AO122" s="37"/>
      <c r="AP122" s="308"/>
      <c r="AQ122" s="36"/>
      <c r="AR122" s="243"/>
      <c r="AS122" s="77"/>
      <c r="AT122" s="243"/>
      <c r="AU122" s="37"/>
      <c r="AV122" s="116"/>
      <c r="AW122" s="117"/>
      <c r="AX122" s="118"/>
      <c r="AY122" s="32"/>
      <c r="AZ122" s="308"/>
      <c r="BA122" s="36"/>
      <c r="BB122" s="243"/>
      <c r="BC122" s="77"/>
      <c r="BD122" s="243"/>
      <c r="BE122" s="37"/>
      <c r="BF122" s="308"/>
      <c r="BG122" s="36"/>
      <c r="BH122" s="243"/>
      <c r="BI122" s="77"/>
      <c r="BJ122" s="243"/>
      <c r="BK122" s="37"/>
      <c r="BL122" s="116"/>
      <c r="BM122" s="117"/>
      <c r="BN122" s="118"/>
      <c r="BO122" s="32"/>
      <c r="BP122" s="308"/>
      <c r="BQ122" s="36"/>
      <c r="BR122" s="243"/>
      <c r="BS122" s="77"/>
      <c r="BT122" s="243"/>
      <c r="BU122" s="37"/>
      <c r="BV122" s="308"/>
      <c r="BW122" s="36"/>
      <c r="BX122" s="243"/>
      <c r="BY122" s="77"/>
      <c r="BZ122" s="243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310">
        <f>+D74/D17</f>
        <v>3.0188032865518587E-2</v>
      </c>
      <c r="E123" s="295"/>
      <c r="F123" s="298">
        <f>+F74/F17</f>
        <v>3.6186362569981555E-2</v>
      </c>
      <c r="G123" s="77"/>
      <c r="H123" s="298">
        <f>+H74/H17</f>
        <v>3.1554095781651831E-2</v>
      </c>
      <c r="I123" s="37"/>
      <c r="J123" s="310">
        <f>+J74/J17</f>
        <v>2.7778991463187918E-2</v>
      </c>
      <c r="K123" s="295"/>
      <c r="L123" s="298">
        <f>+L74/L17</f>
        <v>1.3911912397878754E-2</v>
      </c>
      <c r="M123" s="77"/>
      <c r="N123" s="298">
        <f>+N74/N17</f>
        <v>1.9380876998670627E-2</v>
      </c>
      <c r="O123" s="37"/>
      <c r="P123" s="142">
        <f>+P74/P17</f>
        <v>2.9323293264000377E-2</v>
      </c>
      <c r="Q123" s="143">
        <f>+Q74/Q17</f>
        <v>1.9600313735306175E-2</v>
      </c>
      <c r="R123" s="144">
        <f>+R74/R17</f>
        <v>2.5187411660063535E-2</v>
      </c>
      <c r="S123" s="32"/>
      <c r="T123" s="310">
        <f>+T74/T17</f>
        <v>2.1275386765453683E-2</v>
      </c>
      <c r="U123" s="295"/>
      <c r="V123" s="295">
        <f>+V74/V17</f>
        <v>1.5624886632166624E-2</v>
      </c>
      <c r="W123" s="77"/>
      <c r="X123" s="295">
        <f>+X74/X17</f>
        <v>1.9767760583903695E-2</v>
      </c>
      <c r="Y123" s="37"/>
      <c r="Z123" s="310">
        <f>+Z74/Z17</f>
        <v>1.7415177477473846E-2</v>
      </c>
      <c r="AA123" s="295"/>
      <c r="AB123" s="295">
        <f>+AB74/AB17</f>
        <v>1.0990222585816242E-2</v>
      </c>
      <c r="AC123" s="77"/>
      <c r="AD123" s="295">
        <f>+AD74/AD17</f>
        <v>1.4644195666970613E-2</v>
      </c>
      <c r="AE123" s="37"/>
      <c r="AF123" s="142">
        <f>+AF74/AF17</f>
        <v>1.9563733466401868E-2</v>
      </c>
      <c r="AG123" s="143">
        <f>+AG74/AG17</f>
        <v>1.2732483807371266E-2</v>
      </c>
      <c r="AH123" s="144">
        <f>+AH74/AH17</f>
        <v>1.7171800905084016E-2</v>
      </c>
      <c r="AI123" s="32"/>
      <c r="AJ123" s="310">
        <f>+AJ74/AJ17</f>
        <v>3.0441163860641593E-2</v>
      </c>
      <c r="AK123" s="295"/>
      <c r="AL123" s="298">
        <f>+AL74/AL17</f>
        <v>2.7658929911412146E-2</v>
      </c>
      <c r="AM123" s="77"/>
      <c r="AN123" s="298">
        <f>+AN74/AN17</f>
        <v>2.94476171315383E-2</v>
      </c>
      <c r="AO123" s="37"/>
      <c r="AP123" s="310">
        <f>+AP74/AP17</f>
        <v>7.6957688414643699E-3</v>
      </c>
      <c r="AQ123" s="295"/>
      <c r="AR123" s="298">
        <f>+AR74/AR17</f>
        <v>1.7235503059789829E-2</v>
      </c>
      <c r="AS123" s="77"/>
      <c r="AT123" s="298">
        <f>+AT74/AT17</f>
        <v>1.2492090231423303E-2</v>
      </c>
      <c r="AU123" s="37"/>
      <c r="AV123" s="142">
        <f>+AV74/AV17</f>
        <v>2.2002166722696438E-2</v>
      </c>
      <c r="AW123" s="143">
        <f>+AW74/AW17</f>
        <v>2.2261744453056832E-2</v>
      </c>
      <c r="AX123" s="144">
        <f>+AX74/AX17</f>
        <v>2.2111223818843749E-2</v>
      </c>
      <c r="AY123" s="32"/>
      <c r="AZ123" s="310">
        <f>+AZ74/AZ17</f>
        <v>2.3922651068018563E-2</v>
      </c>
      <c r="BA123" s="295"/>
      <c r="BB123" s="298">
        <f>+BB74/BB17</f>
        <v>2.3922651068018563E-2</v>
      </c>
      <c r="BC123" s="77"/>
      <c r="BD123" s="298">
        <f>+BD74/BD17</f>
        <v>2.3922651068018563E-2</v>
      </c>
      <c r="BE123" s="37"/>
      <c r="BF123" s="310">
        <f>+BF74/BF17</f>
        <v>2.0709023218497859E-2</v>
      </c>
      <c r="BG123" s="295"/>
      <c r="BH123" s="298">
        <f>+BH74/BH17</f>
        <v>2.0709023218497862E-2</v>
      </c>
      <c r="BI123" s="77"/>
      <c r="BJ123" s="298">
        <f>+BJ74/BJ17</f>
        <v>2.0709023218497859E-2</v>
      </c>
      <c r="BK123" s="37"/>
      <c r="BL123" s="142">
        <f>+BL74/BL17</f>
        <v>2.2468795294114406E-2</v>
      </c>
      <c r="BM123" s="143">
        <f>+BM74/BM17</f>
        <v>2.1698817823235628E-2</v>
      </c>
      <c r="BN123" s="144">
        <f>+BN74/BN17</f>
        <v>2.2178733940489886E-2</v>
      </c>
      <c r="BO123" s="32"/>
      <c r="BP123" s="310">
        <f>+BP74/BP17</f>
        <v>1.3583011381552235E-2</v>
      </c>
      <c r="BQ123" s="295"/>
      <c r="BR123" s="298">
        <f>+BR74/BR17</f>
        <v>1.7989104277021033E-2</v>
      </c>
      <c r="BS123" s="77"/>
      <c r="BT123" s="298">
        <f>+BT74/BT17</f>
        <v>1.4222134469124001E-2</v>
      </c>
      <c r="BU123" s="37"/>
      <c r="BV123" s="310">
        <f>+BV74/BV17</f>
        <v>2.3719874436949864E-2</v>
      </c>
      <c r="BW123" s="295"/>
      <c r="BX123" s="298">
        <f>+BX74/BX17</f>
        <v>1.9770132461036469E-2</v>
      </c>
      <c r="BY123" s="77"/>
      <c r="BZ123" s="298">
        <f>+BZ74/BZ17</f>
        <v>2.1618725247836691E-2</v>
      </c>
      <c r="CA123" s="37"/>
      <c r="CB123" s="142">
        <f>+CB74/CB17</f>
        <v>1.6148040053911166E-2</v>
      </c>
      <c r="CC123" s="143">
        <f>+CC74/CC17</f>
        <v>1.9225378473610045E-2</v>
      </c>
      <c r="CD123" s="144">
        <f>+CD74/CD17</f>
        <v>1.7049571136531164E-2</v>
      </c>
      <c r="CE123" s="32"/>
      <c r="CF123" s="86">
        <f>+CF74/CF17</f>
        <v>2.2887519254684734E-2</v>
      </c>
      <c r="CG123" s="84"/>
      <c r="CH123" s="84">
        <f>+CH74/CH17</f>
        <v>2.3507464071931307E-2</v>
      </c>
      <c r="CI123" s="84"/>
      <c r="CJ123" s="84">
        <f>+CJ74/CJ17</f>
        <v>2.303868721846632E-2</v>
      </c>
      <c r="CK123" s="74"/>
      <c r="CL123" s="87">
        <f>+CL74/CL17</f>
        <v>2.0156824508960003E-2</v>
      </c>
      <c r="CM123" s="83"/>
      <c r="CN123" s="83">
        <f>+CN74/CN17</f>
        <v>1.6739510269878143E-2</v>
      </c>
      <c r="CO123" s="83"/>
      <c r="CP123" s="83">
        <f>+CP74/CP17</f>
        <v>1.8455816516220393E-2</v>
      </c>
      <c r="CQ123" s="74"/>
      <c r="CR123" s="155"/>
      <c r="CS123" s="162" t="s">
        <v>99</v>
      </c>
      <c r="CT123" s="179">
        <f>+CT74/CT17</f>
        <v>2.303868721846632E-2</v>
      </c>
      <c r="CU123" s="172">
        <f>+CU74/CU17</f>
        <v>1.8455816516220393E-2</v>
      </c>
      <c r="CV123" s="180">
        <f>+CV74/CV17</f>
        <v>2.075040391448987E-2</v>
      </c>
      <c r="CW123"/>
    </row>
    <row r="124" spans="1:101" s="19" customFormat="1" ht="16.2" thickBot="1" x14ac:dyDescent="0.35">
      <c r="A124" s="26"/>
      <c r="B124" s="26"/>
      <c r="C124" s="34"/>
      <c r="D124" s="93"/>
      <c r="E124" s="94"/>
      <c r="F124" s="94"/>
      <c r="G124" s="94"/>
      <c r="H124" s="94"/>
      <c r="I124" s="95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93"/>
      <c r="AA124" s="94"/>
      <c r="AB124" s="94"/>
      <c r="AC124" s="94"/>
      <c r="AD124" s="94"/>
      <c r="AE124" s="95"/>
      <c r="AF124" s="145"/>
      <c r="AG124" s="146"/>
      <c r="AH124" s="147"/>
      <c r="AI124" s="32"/>
      <c r="AJ124" s="93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5"/>
      <c r="AV124" s="145"/>
      <c r="AW124" s="146"/>
      <c r="AX124" s="147"/>
      <c r="AY124" s="32"/>
      <c r="AZ124" s="93"/>
      <c r="BA124" s="94"/>
      <c r="BB124" s="94"/>
      <c r="BC124" s="94"/>
      <c r="BD124" s="94"/>
      <c r="BE124" s="95"/>
      <c r="BF124" s="93"/>
      <c r="BG124" s="94"/>
      <c r="BH124" s="94"/>
      <c r="BI124" s="94"/>
      <c r="BJ124" s="94"/>
      <c r="BK124" s="95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3"/>
      <c r="BW124" s="94"/>
      <c r="BX124" s="94"/>
      <c r="BY124" s="94"/>
      <c r="BZ124" s="94"/>
      <c r="CA124" s="95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 ht="15.6" x14ac:dyDescent="0.3">
      <c r="B125" s="213" t="s">
        <v>171</v>
      </c>
      <c r="C125" s="214"/>
      <c r="D125" s="215">
        <f>+D121+D123</f>
        <v>4.0472506668936779E-2</v>
      </c>
      <c r="E125" s="215"/>
      <c r="F125" s="215">
        <f>+F121+F123</f>
        <v>0.10483955487872063</v>
      </c>
      <c r="G125" s="215"/>
      <c r="H125" s="215">
        <f>+H121+H123</f>
        <v>5.5131493739107938E-2</v>
      </c>
      <c r="I125" s="215"/>
      <c r="J125" s="215">
        <f>+J121+J123</f>
        <v>6.3286014798420442E-2</v>
      </c>
      <c r="K125" s="215"/>
      <c r="L125" s="215">
        <f>+L121+L123</f>
        <v>0.1049740260404288</v>
      </c>
      <c r="M125" s="215"/>
      <c r="N125" s="215">
        <f>+N121+N123</f>
        <v>8.8532909877017466E-2</v>
      </c>
      <c r="O125" s="215"/>
      <c r="P125" s="215">
        <f>+P97/P17</f>
        <v>4.8661549792079525E-2</v>
      </c>
      <c r="Q125" s="215">
        <f>+Q97/Q17</f>
        <v>0.10493968508340422</v>
      </c>
      <c r="R125" s="215">
        <f>+R97/R17</f>
        <v>7.260068324066328E-2</v>
      </c>
      <c r="S125" s="215"/>
      <c r="T125" s="319">
        <f>+T121+T123</f>
        <v>4.4523334877564727E-2</v>
      </c>
      <c r="U125" s="319"/>
      <c r="V125" s="319">
        <f>+V121+V123</f>
        <v>3.492187797101607E-2</v>
      </c>
      <c r="W125" s="319"/>
      <c r="X125" s="319">
        <f>+X121+X123</f>
        <v>4.1961542563276971E-2</v>
      </c>
      <c r="Y125" s="319"/>
      <c r="Z125" s="215">
        <f>+Z121+Z123</f>
        <v>8.5618879488805838E-2</v>
      </c>
      <c r="AA125" s="215"/>
      <c r="AB125" s="319">
        <f>+AB121+AB123</f>
        <v>6.3974995881423399E-2</v>
      </c>
      <c r="AC125" s="215"/>
      <c r="AD125" s="319">
        <f>+AD121+AD123</f>
        <v>7.6284213518998126E-2</v>
      </c>
      <c r="AE125" s="215"/>
      <c r="AF125" s="215">
        <f>+AF97/AF17</f>
        <v>6.2745487942994393E-2</v>
      </c>
      <c r="AG125" s="215">
        <f>+AG97/AG17</f>
        <v>5.3053358370193614E-2</v>
      </c>
      <c r="AH125" s="215">
        <f>+AH97/AH17</f>
        <v>5.9351830637109353E-2</v>
      </c>
      <c r="AI125" s="216"/>
      <c r="AJ125" s="215">
        <f>+AJ121+AJ123</f>
        <v>8.9600166993450955E-2</v>
      </c>
      <c r="AK125" s="215"/>
      <c r="AL125" s="215">
        <f>+AL121+AL123</f>
        <v>8.2788634743336864E-2</v>
      </c>
      <c r="AM125" s="215"/>
      <c r="AN125" s="215">
        <f>+AN121+AN123</f>
        <v>8.7167741931152815E-2</v>
      </c>
      <c r="AO125" s="215"/>
      <c r="AP125" s="215">
        <f>+AP121+AP123</f>
        <v>6.6520938891248577E-2</v>
      </c>
      <c r="AQ125" s="215"/>
      <c r="AR125" s="215">
        <f>+AR121+AR123</f>
        <v>7.6472403023373312E-2</v>
      </c>
      <c r="AS125" s="215"/>
      <c r="AT125" s="215">
        <f>+AT121+AT123</f>
        <v>7.1524266990959234E-2</v>
      </c>
      <c r="AU125" s="215"/>
      <c r="AV125" s="215">
        <f>+AV97/AV17</f>
        <v>8.1037311095091852E-2</v>
      </c>
      <c r="AW125" s="215">
        <f>+AW97/AW17</f>
        <v>7.9518129325506434E-2</v>
      </c>
      <c r="AX125" s="215">
        <f>+AX97/AX17</f>
        <v>8.0399053136364432E-2</v>
      </c>
      <c r="AY125" s="215"/>
      <c r="AZ125" s="215">
        <f>+AZ121+AZ123</f>
        <v>5.9371207977036572E-2</v>
      </c>
      <c r="BA125" s="215"/>
      <c r="BB125" s="215">
        <f>+BB121+BB123</f>
        <v>5.9371207977036586E-2</v>
      </c>
      <c r="BC125" s="215"/>
      <c r="BD125" s="215">
        <f>+BD121+BD123</f>
        <v>5.9371207977036586E-2</v>
      </c>
      <c r="BE125" s="215"/>
      <c r="BF125" s="215">
        <f>+BF121+BF123</f>
        <v>8.7509546401996013E-2</v>
      </c>
      <c r="BG125" s="215"/>
      <c r="BH125" s="215">
        <f>+BH121+BH123</f>
        <v>8.7509546401996027E-2</v>
      </c>
      <c r="BI125" s="215"/>
      <c r="BJ125" s="215">
        <f>+BJ121+BJ123</f>
        <v>8.7509546401996013E-2</v>
      </c>
      <c r="BK125" s="215"/>
      <c r="BL125" s="215">
        <f>+BL97/BL17</f>
        <v>7.2101084522417452E-2</v>
      </c>
      <c r="BM125" s="215">
        <f>+BM97/BM17</f>
        <v>7.8842962446587464E-2</v>
      </c>
      <c r="BN125" s="215">
        <f>+BN97/BN17</f>
        <v>7.464084485387773E-2</v>
      </c>
      <c r="BO125" s="215"/>
      <c r="BP125" s="215">
        <f>+BP121+BP123</f>
        <v>3.3872468200045101E-2</v>
      </c>
      <c r="BQ125" s="215"/>
      <c r="BR125" s="215">
        <f>+BR121+BR123</f>
        <v>2.9075086580052395E-2</v>
      </c>
      <c r="BS125" s="215"/>
      <c r="BT125" s="215">
        <f>+BT121+BT123</f>
        <v>3.3176586967857975E-2</v>
      </c>
      <c r="BU125" s="215"/>
      <c r="BV125" s="215">
        <f>+BV121+BV123</f>
        <v>7.4139901102502223E-2</v>
      </c>
      <c r="BW125" s="215"/>
      <c r="BX125" s="215">
        <f>+BX121+BX123</f>
        <v>8.6858023602132989E-2</v>
      </c>
      <c r="BY125" s="215"/>
      <c r="BZ125" s="215">
        <f>+BZ121+BZ123</f>
        <v>8.0905576668172954E-2</v>
      </c>
      <c r="CA125" s="215"/>
      <c r="CB125" s="215">
        <f>+CB97/CB17</f>
        <v>4.4061726888125541E-2</v>
      </c>
      <c r="CC125" s="215">
        <f>+CC97/CC17</f>
        <v>6.9184251996216861E-2</v>
      </c>
      <c r="CD125" s="215">
        <f>+CD97/CD17</f>
        <v>5.1421573018101012E-2</v>
      </c>
      <c r="CE125" s="215"/>
      <c r="CF125" s="215">
        <f>+CF121+CF123</f>
        <v>5.0186114446423277E-2</v>
      </c>
      <c r="CG125" s="215"/>
      <c r="CH125" s="215">
        <f>+CH121+CH123</f>
        <v>5.9984476056629994E-2</v>
      </c>
      <c r="CI125" s="215"/>
      <c r="CJ125" s="215">
        <f>+CJ121+CJ123</f>
        <v>5.2575356733485526E-2</v>
      </c>
      <c r="CK125" s="215"/>
      <c r="CL125" s="215">
        <f>+CL121+CL123</f>
        <v>8.073683542718911E-2</v>
      </c>
      <c r="CM125" s="215"/>
      <c r="CN125" s="215">
        <f>+CN121+CN123</f>
        <v>8.5372435267005858E-2</v>
      </c>
      <c r="CO125" s="215"/>
      <c r="CP125" s="215">
        <f>+CP121+CP123</f>
        <v>8.3044259277326227E-2</v>
      </c>
      <c r="CQ125" s="217"/>
      <c r="CS125" s="239"/>
      <c r="CT125" s="222"/>
      <c r="CU125" s="222"/>
      <c r="CV125" s="240"/>
    </row>
    <row r="126" spans="1:101" x14ac:dyDescent="0.25">
      <c r="AI126" s="15"/>
      <c r="CT126"/>
      <c r="CU126"/>
      <c r="CV126"/>
    </row>
    <row r="127" spans="1:101" x14ac:dyDescent="0.25">
      <c r="A127" s="17"/>
    </row>
    <row r="128" spans="1:10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1:8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1:8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1:8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1:8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1:8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1:8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1:8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1:8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1:8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1:8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1:8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1:8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1:8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1:8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1:8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1:8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1:8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</row>
    <row r="146" spans="1:8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</row>
    <row r="147" spans="1:8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</row>
    <row r="148" spans="1:8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</row>
    <row r="149" spans="1:8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</row>
    <row r="150" spans="1:8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</row>
    <row r="151" spans="1:8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</row>
    <row r="152" spans="1:8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</row>
    <row r="153" spans="1:8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</row>
    <row r="154" spans="1:8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</row>
    <row r="155" spans="1:8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</row>
    <row r="156" spans="1:8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</row>
    <row r="157" spans="1:8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</row>
    <row r="158" spans="1:8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</row>
    <row r="159" spans="1:8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</row>
    <row r="160" spans="1:8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</row>
    <row r="161" spans="1:8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</row>
    <row r="162" spans="1:8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</row>
    <row r="163" spans="1:8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</row>
    <row r="164" spans="1:8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</row>
    <row r="165" spans="1:8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</row>
    <row r="166" spans="1:8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</row>
    <row r="167" spans="1:8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</row>
    <row r="168" spans="1:8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</row>
    <row r="169" spans="1:8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</row>
    <row r="170" spans="1:8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</row>
    <row r="171" spans="1:8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</row>
    <row r="172" spans="1:8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</row>
    <row r="173" spans="1:8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</row>
    <row r="174" spans="1:8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</row>
    <row r="175" spans="1:8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</row>
    <row r="176" spans="1:8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</row>
    <row r="177" spans="1:8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</row>
    <row r="178" spans="1:8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</row>
    <row r="179" spans="1:8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</row>
    <row r="180" spans="1:8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</row>
    <row r="181" spans="1:8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</row>
    <row r="182" spans="1:8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</row>
    <row r="183" spans="1:8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</row>
    <row r="184" spans="1:8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</row>
    <row r="185" spans="1:8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</row>
    <row r="186" spans="1:8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</row>
    <row r="187" spans="1:8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</row>
    <row r="188" spans="1:8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</row>
    <row r="189" spans="1:8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</row>
    <row r="190" spans="1:8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</row>
    <row r="191" spans="1:8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</row>
    <row r="192" spans="1:8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</row>
    <row r="193" spans="1:8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</row>
    <row r="194" spans="1:8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</row>
    <row r="195" spans="1:8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</row>
    <row r="196" spans="1:8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</row>
    <row r="197" spans="1:8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</row>
    <row r="198" spans="1:8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</row>
    <row r="199" spans="1:8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</row>
    <row r="200" spans="1:8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</row>
    <row r="201" spans="1:8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</row>
    <row r="202" spans="1:85" x14ac:dyDescent="0.25"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</row>
    <row r="203" spans="1:85" x14ac:dyDescent="0.25"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</row>
    <row r="204" spans="1:85" x14ac:dyDescent="0.25"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</row>
    <row r="205" spans="1:85" x14ac:dyDescent="0.25"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</row>
    <row r="213" spans="1:8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</row>
    <row r="214" spans="1:8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</row>
    <row r="215" spans="1:8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</row>
    <row r="216" spans="1:8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</row>
    <row r="217" spans="1:8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</row>
    <row r="218" spans="1:8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</row>
    <row r="219" spans="1:8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</row>
    <row r="220" spans="1:8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</row>
    <row r="221" spans="1:8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</row>
    <row r="222" spans="1:8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</row>
    <row r="223" spans="1:8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</row>
    <row r="224" spans="1:8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</row>
    <row r="225" spans="1:8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</row>
    <row r="226" spans="1:8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</row>
    <row r="227" spans="1:8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</row>
    <row r="228" spans="1:8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</row>
    <row r="229" spans="1:8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</row>
    <row r="230" spans="1:8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</row>
    <row r="231" spans="1:8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</row>
    <row r="232" spans="1:8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</row>
    <row r="233" spans="1:8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</row>
    <row r="234" spans="1:8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</row>
    <row r="235" spans="1:8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</row>
    <row r="236" spans="1:8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</row>
    <row r="237" spans="1:8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</row>
    <row r="238" spans="1:8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</row>
    <row r="239" spans="1:8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</row>
    <row r="240" spans="1:8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</row>
    <row r="241" spans="1:8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</row>
    <row r="242" spans="1:8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</row>
    <row r="243" spans="1:8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</row>
    <row r="244" spans="1:8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</row>
    <row r="245" spans="1:8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</row>
    <row r="246" spans="1:8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</row>
    <row r="247" spans="1:8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</row>
    <row r="248" spans="1:8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</row>
    <row r="249" spans="1:8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</row>
    <row r="250" spans="1:8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</row>
    <row r="251" spans="1:8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</row>
    <row r="252" spans="1:8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</row>
    <row r="253" spans="1:8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</row>
    <row r="254" spans="1:8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</row>
    <row r="255" spans="1:8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</row>
    <row r="256" spans="1:8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</row>
    <row r="257" spans="1:8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</row>
    <row r="258" spans="1:8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</row>
    <row r="259" spans="1:8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</row>
    <row r="260" spans="1:8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</row>
    <row r="261" spans="1:8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</row>
    <row r="262" spans="1:8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</row>
    <row r="263" spans="1:8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</row>
    <row r="264" spans="1:8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</row>
    <row r="265" spans="1:8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</row>
    <row r="266" spans="1:8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</row>
    <row r="267" spans="1:8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</row>
    <row r="268" spans="1:8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</row>
    <row r="269" spans="1:8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</row>
    <row r="270" spans="1:8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</row>
    <row r="271" spans="1:8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</row>
    <row r="272" spans="1:8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</row>
    <row r="273" spans="1:8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</row>
    <row r="274" spans="1:8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</row>
    <row r="275" spans="1:8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</row>
    <row r="276" spans="1:8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</row>
    <row r="277" spans="1:8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</row>
    <row r="278" spans="1:8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</row>
    <row r="279" spans="1:8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</row>
    <row r="280" spans="1:8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</row>
    <row r="281" spans="1:8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</row>
    <row r="282" spans="1:8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</row>
    <row r="283" spans="1:8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</row>
    <row r="284" spans="1:8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</row>
    <row r="285" spans="1:8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</row>
    <row r="286" spans="1:8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</row>
    <row r="287" spans="1:8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</row>
    <row r="288" spans="1:8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</row>
    <row r="289" spans="1:8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</row>
    <row r="290" spans="1:8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</row>
    <row r="291" spans="1:8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</row>
    <row r="292" spans="1:8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</row>
    <row r="293" spans="1:8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</row>
    <row r="294" spans="1:8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</row>
    <row r="295" spans="1:8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</row>
    <row r="296" spans="1:8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</row>
    <row r="297" spans="1:8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</row>
    <row r="298" spans="1:8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</row>
    <row r="299" spans="1:8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</row>
    <row r="300" spans="1:8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</row>
    <row r="301" spans="1:8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</row>
    <row r="302" spans="1:8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</row>
    <row r="304" spans="1:8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</row>
    <row r="305" spans="1:8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</row>
    <row r="306" spans="1:8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</row>
    <row r="307" spans="1:8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</row>
    <row r="310" spans="1:8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</row>
    <row r="311" spans="1:8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</row>
    <row r="312" spans="1:8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</row>
    <row r="313" spans="1:8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</row>
    <row r="314" spans="1:8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</row>
    <row r="315" spans="1:8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</row>
    <row r="319" spans="1:8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</row>
    <row r="320" spans="1:8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</row>
    <row r="322" spans="1:8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</row>
    <row r="323" spans="1:8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</row>
    <row r="326" spans="1:8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</row>
    <row r="327" spans="1:8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</row>
    <row r="328" spans="1:8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</row>
    <row r="329" spans="1:8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</row>
    <row r="330" spans="1:8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</row>
    <row r="331" spans="1:8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</row>
    <row r="332" spans="1:8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</row>
    <row r="333" spans="1:8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</row>
    <row r="334" spans="1:8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</row>
    <row r="335" spans="1:8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</row>
    <row r="336" spans="1:8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</row>
    <row r="337" spans="1:8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</row>
    <row r="338" spans="1:8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</row>
    <row r="339" spans="1:8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</row>
    <row r="340" spans="1:8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</row>
    <row r="341" spans="1:8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</row>
    <row r="342" spans="1:8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90:CG103 CG79:CG89 CG17:CG78 CL10:CN108 CK102:CK103 CI102:CI103 CO96:CO10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127"/>
  <sheetViews>
    <sheetView zoomScale="90" zoomScaleNormal="90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S91" sqref="CS91"/>
    </sheetView>
  </sheetViews>
  <sheetFormatPr defaultColWidth="9.109375" defaultRowHeight="13.2" x14ac:dyDescent="0.25"/>
  <cols>
    <col min="1" max="1" width="3.33203125" style="1" customWidth="1"/>
    <col min="2" max="2" width="79.6640625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8.77734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3" width="15" style="1" customWidth="1"/>
    <col min="34" max="34" width="15.8867187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49" width="15" style="1" customWidth="1"/>
    <col min="50" max="50" width="16.10937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.33203125" style="1" bestFit="1" customWidth="1"/>
    <col min="65" max="65" width="14.88671875" style="1" customWidth="1"/>
    <col min="66" max="66" width="16.3320312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1" width="15.33203125" style="1" customWidth="1"/>
    <col min="82" max="82" width="16.8867187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49.44140625" customWidth="1"/>
    <col min="98" max="99" width="16" style="1" customWidth="1"/>
    <col min="100" max="100" width="17.44140625" style="1" customWidth="1"/>
    <col min="101" max="101" width="7.88671875" customWidth="1"/>
    <col min="102" max="102" width="19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250</v>
      </c>
      <c r="B1" s="22"/>
      <c r="C1" s="323" t="s">
        <v>268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5"/>
    </row>
    <row r="2" spans="1:101" s="20" customFormat="1" ht="21.6" thickBot="1" x14ac:dyDescent="0.45">
      <c r="A2" s="23" t="s">
        <v>14</v>
      </c>
      <c r="B2" s="22"/>
      <c r="D2" s="326" t="s">
        <v>150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8"/>
      <c r="S2" s="185"/>
      <c r="T2" s="329" t="s">
        <v>151</v>
      </c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8"/>
      <c r="AI2" s="186"/>
      <c r="AJ2" s="329" t="s">
        <v>192</v>
      </c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8"/>
      <c r="AY2" s="186"/>
      <c r="AZ2" s="329" t="s">
        <v>216</v>
      </c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8"/>
      <c r="BO2" s="186"/>
      <c r="BP2" s="329" t="s">
        <v>156</v>
      </c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8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33" t="s">
        <v>238</v>
      </c>
      <c r="E3" s="334"/>
      <c r="F3" s="334"/>
      <c r="G3" s="334"/>
      <c r="H3" s="334"/>
      <c r="I3" s="335"/>
      <c r="J3" s="336" t="s">
        <v>223</v>
      </c>
      <c r="K3" s="334"/>
      <c r="L3" s="334"/>
      <c r="M3" s="334"/>
      <c r="N3" s="334"/>
      <c r="O3" s="335"/>
      <c r="P3" s="330" t="s">
        <v>252</v>
      </c>
      <c r="Q3" s="331"/>
      <c r="R3" s="332"/>
      <c r="S3" s="187"/>
      <c r="T3" s="336" t="s">
        <v>239</v>
      </c>
      <c r="U3" s="334"/>
      <c r="V3" s="334"/>
      <c r="W3" s="334"/>
      <c r="X3" s="334"/>
      <c r="Y3" s="335"/>
      <c r="Z3" s="336" t="s">
        <v>224</v>
      </c>
      <c r="AA3" s="334"/>
      <c r="AB3" s="334"/>
      <c r="AC3" s="334"/>
      <c r="AD3" s="334"/>
      <c r="AE3" s="335"/>
      <c r="AF3" s="330" t="s">
        <v>253</v>
      </c>
      <c r="AG3" s="331"/>
      <c r="AH3" s="332"/>
      <c r="AI3" s="188"/>
      <c r="AJ3" s="336" t="s">
        <v>240</v>
      </c>
      <c r="AK3" s="334"/>
      <c r="AL3" s="334"/>
      <c r="AM3" s="334"/>
      <c r="AN3" s="334"/>
      <c r="AO3" s="335"/>
      <c r="AP3" s="336" t="s">
        <v>225</v>
      </c>
      <c r="AQ3" s="334"/>
      <c r="AR3" s="334"/>
      <c r="AS3" s="334"/>
      <c r="AT3" s="334"/>
      <c r="AU3" s="335"/>
      <c r="AV3" s="330" t="s">
        <v>254</v>
      </c>
      <c r="AW3" s="331"/>
      <c r="AX3" s="332"/>
      <c r="AY3" s="188"/>
      <c r="AZ3" s="336" t="s">
        <v>241</v>
      </c>
      <c r="BA3" s="334"/>
      <c r="BB3" s="334"/>
      <c r="BC3" s="334"/>
      <c r="BD3" s="334"/>
      <c r="BE3" s="335"/>
      <c r="BF3" s="336" t="s">
        <v>226</v>
      </c>
      <c r="BG3" s="334"/>
      <c r="BH3" s="334"/>
      <c r="BI3" s="334"/>
      <c r="BJ3" s="334"/>
      <c r="BK3" s="335"/>
      <c r="BL3" s="330" t="s">
        <v>267</v>
      </c>
      <c r="BM3" s="331"/>
      <c r="BN3" s="332"/>
      <c r="BO3" s="188"/>
      <c r="BP3" s="336" t="s">
        <v>242</v>
      </c>
      <c r="BQ3" s="334"/>
      <c r="BR3" s="334"/>
      <c r="BS3" s="334"/>
      <c r="BT3" s="334"/>
      <c r="BU3" s="335"/>
      <c r="BV3" s="336" t="s">
        <v>227</v>
      </c>
      <c r="BW3" s="334"/>
      <c r="BX3" s="334"/>
      <c r="BY3" s="334"/>
      <c r="BZ3" s="334"/>
      <c r="CA3" s="335"/>
      <c r="CB3" s="330" t="s">
        <v>255</v>
      </c>
      <c r="CC3" s="331"/>
      <c r="CD3" s="332"/>
      <c r="CF3" s="337" t="s">
        <v>243</v>
      </c>
      <c r="CG3" s="338"/>
      <c r="CH3" s="338"/>
      <c r="CI3" s="338"/>
      <c r="CJ3" s="338"/>
      <c r="CK3" s="339"/>
      <c r="CL3" s="340" t="s">
        <v>228</v>
      </c>
      <c r="CM3" s="338"/>
      <c r="CN3" s="338"/>
      <c r="CO3" s="338"/>
      <c r="CP3" s="338"/>
      <c r="CQ3" s="339"/>
      <c r="CR3" s="158"/>
      <c r="CS3" s="347" t="s">
        <v>266</v>
      </c>
      <c r="CT3" s="348"/>
      <c r="CU3" s="348"/>
      <c r="CV3" s="349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350"/>
      <c r="CT4" s="351"/>
      <c r="CU4" s="351"/>
      <c r="CV4" s="352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269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270</v>
      </c>
      <c r="AI5" s="32"/>
      <c r="AJ5" s="101" t="s">
        <v>194</v>
      </c>
      <c r="AK5" s="102" t="s">
        <v>98</v>
      </c>
      <c r="AL5" s="102" t="s">
        <v>195</v>
      </c>
      <c r="AM5" s="102" t="s">
        <v>98</v>
      </c>
      <c r="AN5" s="102" t="s">
        <v>196</v>
      </c>
      <c r="AO5" s="103" t="s">
        <v>153</v>
      </c>
      <c r="AP5" s="104" t="s">
        <v>194</v>
      </c>
      <c r="AQ5" s="102" t="s">
        <v>98</v>
      </c>
      <c r="AR5" s="102" t="s">
        <v>195</v>
      </c>
      <c r="AS5" s="102" t="s">
        <v>98</v>
      </c>
      <c r="AT5" s="102" t="s">
        <v>196</v>
      </c>
      <c r="AU5" s="100" t="s">
        <v>153</v>
      </c>
      <c r="AV5" s="110" t="s">
        <v>194</v>
      </c>
      <c r="AW5" s="110" t="s">
        <v>195</v>
      </c>
      <c r="AX5" s="111" t="s">
        <v>271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272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273</v>
      </c>
      <c r="CE5" s="32"/>
      <c r="CF5" s="106" t="s">
        <v>217</v>
      </c>
      <c r="CG5" s="107" t="s">
        <v>218</v>
      </c>
      <c r="CH5" s="107" t="s">
        <v>219</v>
      </c>
      <c r="CI5" s="107" t="s">
        <v>220</v>
      </c>
      <c r="CJ5" s="107" t="s">
        <v>221</v>
      </c>
      <c r="CK5" s="108" t="s">
        <v>222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221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v>277454279.50999999</v>
      </c>
      <c r="E8" s="36"/>
      <c r="F8" s="36">
        <v>87071578.879999995</v>
      </c>
      <c r="G8" s="36"/>
      <c r="H8" s="36">
        <v>364525858.38999999</v>
      </c>
      <c r="I8" s="37"/>
      <c r="J8" s="38">
        <v>158426798.48999998</v>
      </c>
      <c r="K8" s="36"/>
      <c r="L8" s="36">
        <v>230451813.89999998</v>
      </c>
      <c r="M8" s="36"/>
      <c r="N8" s="36">
        <v>388878612.38999999</v>
      </c>
      <c r="O8" s="37"/>
      <c r="P8" s="116">
        <f>+D8+J8</f>
        <v>435881078</v>
      </c>
      <c r="Q8" s="117">
        <f>+F8+L8</f>
        <v>317523392.77999997</v>
      </c>
      <c r="R8" s="118">
        <f>+P8+Q8</f>
        <v>753404470.77999997</v>
      </c>
      <c r="S8" s="32"/>
      <c r="T8" s="35">
        <v>509916803.32000017</v>
      </c>
      <c r="U8" s="36"/>
      <c r="V8" s="36">
        <v>141117639.44000012</v>
      </c>
      <c r="W8" s="36"/>
      <c r="X8" s="36">
        <v>651034442.76000023</v>
      </c>
      <c r="Y8" s="37"/>
      <c r="Z8" s="38">
        <v>319075085.87999976</v>
      </c>
      <c r="AA8" s="36"/>
      <c r="AB8" s="36">
        <v>236852822.13000011</v>
      </c>
      <c r="AC8" s="36"/>
      <c r="AD8" s="36">
        <v>555927908.00999987</v>
      </c>
      <c r="AE8" s="37"/>
      <c r="AF8" s="116">
        <f>+T8+Z8</f>
        <v>828991889.19999993</v>
      </c>
      <c r="AG8" s="117">
        <f>+V8+AB8</f>
        <v>377970461.57000023</v>
      </c>
      <c r="AH8" s="118">
        <f>+AF8+AG8</f>
        <v>1206962350.7700002</v>
      </c>
      <c r="AI8" s="32"/>
      <c r="AJ8" s="35">
        <v>122420663.03</v>
      </c>
      <c r="AK8" s="36"/>
      <c r="AL8" s="36">
        <v>53453896.839999989</v>
      </c>
      <c r="AM8" s="36"/>
      <c r="AN8" s="36">
        <v>175874559.87</v>
      </c>
      <c r="AO8" s="37"/>
      <c r="AP8" s="38">
        <v>58666384.409999996</v>
      </c>
      <c r="AQ8" s="36"/>
      <c r="AR8" s="36">
        <v>64482937.719999984</v>
      </c>
      <c r="AS8" s="36"/>
      <c r="AT8" s="36">
        <v>123149322.12999998</v>
      </c>
      <c r="AU8" s="37"/>
      <c r="AV8" s="116">
        <f>+AJ8+AP8</f>
        <v>181087047.44</v>
      </c>
      <c r="AW8" s="117">
        <f>+AL8+AR8</f>
        <v>117936834.55999997</v>
      </c>
      <c r="AX8" s="118">
        <f>+AV8+AW8</f>
        <v>299023882</v>
      </c>
      <c r="AY8" s="32"/>
      <c r="AZ8" s="35">
        <v>538404719.62372804</v>
      </c>
      <c r="BA8" s="36"/>
      <c r="BB8" s="36">
        <v>161505774.25627211</v>
      </c>
      <c r="BC8" s="36"/>
      <c r="BD8" s="36">
        <v>699910493.88000011</v>
      </c>
      <c r="BE8" s="37"/>
      <c r="BF8" s="38">
        <v>386812984.05178523</v>
      </c>
      <c r="BG8" s="36"/>
      <c r="BH8" s="36">
        <v>407029781.53821468</v>
      </c>
      <c r="BI8" s="36"/>
      <c r="BJ8" s="36">
        <v>793842765.58999991</v>
      </c>
      <c r="BK8" s="37"/>
      <c r="BL8" s="116">
        <f>+AZ8+BF8</f>
        <v>925217703.67551327</v>
      </c>
      <c r="BM8" s="117">
        <f>+BB8+BH8</f>
        <v>568535555.79448676</v>
      </c>
      <c r="BN8" s="118">
        <f>+BL8+BM8</f>
        <v>1493753259.47</v>
      </c>
      <c r="BO8" s="32"/>
      <c r="BP8" s="35">
        <v>238646957.31999987</v>
      </c>
      <c r="BQ8" s="36"/>
      <c r="BR8" s="36">
        <v>51164501.670000099</v>
      </c>
      <c r="BS8" s="36"/>
      <c r="BT8" s="36">
        <v>289811458.98999995</v>
      </c>
      <c r="BU8" s="37"/>
      <c r="BV8" s="38">
        <v>102425753.86000004</v>
      </c>
      <c r="BW8" s="36"/>
      <c r="BX8" s="36">
        <v>118538837.70999981</v>
      </c>
      <c r="BY8" s="36"/>
      <c r="BZ8" s="36">
        <v>220964591.56999987</v>
      </c>
      <c r="CA8" s="37"/>
      <c r="CB8" s="116">
        <f>+BP8+BV8</f>
        <v>341072711.17999995</v>
      </c>
      <c r="CC8" s="117">
        <f>+BR8+BX8</f>
        <v>169703339.37999991</v>
      </c>
      <c r="CD8" s="118">
        <f>+CB8+CC8</f>
        <v>510776050.55999982</v>
      </c>
      <c r="CE8" s="32"/>
      <c r="CF8" s="38">
        <f>+D8+T8+AJ8+AZ8+BP8</f>
        <v>1686843422.8037281</v>
      </c>
      <c r="CG8" s="36"/>
      <c r="CH8" s="36">
        <f>+F8+V8+AL8+BB8+BR8</f>
        <v>494313391.08627224</v>
      </c>
      <c r="CI8" s="39"/>
      <c r="CJ8" s="36">
        <f>+CF8+CH8</f>
        <v>2181156813.8900003</v>
      </c>
      <c r="CK8" s="40"/>
      <c r="CL8" s="38">
        <f>+J8+Z8+AP8+BF8+BV8</f>
        <v>1025407006.691785</v>
      </c>
      <c r="CM8" s="39"/>
      <c r="CN8" s="36">
        <f>+L8+AB8+AR8+BH8+BX8</f>
        <v>1057356192.9982145</v>
      </c>
      <c r="CO8" s="39"/>
      <c r="CP8" s="36">
        <f>+CL8+CN8</f>
        <v>2082763199.6899996</v>
      </c>
      <c r="CQ8" s="40"/>
      <c r="CR8" s="152"/>
      <c r="CS8" s="161" t="s">
        <v>15</v>
      </c>
      <c r="CT8" s="38">
        <f>+CJ8</f>
        <v>2181156813.8900003</v>
      </c>
      <c r="CU8" s="36">
        <f>+CP8</f>
        <v>2082763199.6899996</v>
      </c>
      <c r="CV8" s="37">
        <f>+CT8+CU8</f>
        <v>4263920013.5799999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6" si="17">+CF9+CH9</f>
        <v>0</v>
      </c>
      <c r="CK9" s="40"/>
      <c r="CL9" s="38">
        <f>+J9+Z9+AP9+BF9+BV9</f>
        <v>0</v>
      </c>
      <c r="CM9" s="39"/>
      <c r="CN9" s="36"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v>277454279.50999999</v>
      </c>
      <c r="E10" s="43"/>
      <c r="F10" s="43">
        <v>87071578.879999995</v>
      </c>
      <c r="G10" s="43"/>
      <c r="H10" s="43">
        <v>364525858.38999999</v>
      </c>
      <c r="I10" s="44"/>
      <c r="J10" s="45">
        <v>158426798.48999998</v>
      </c>
      <c r="K10" s="43"/>
      <c r="L10" s="43">
        <v>230451813.89999998</v>
      </c>
      <c r="M10" s="43"/>
      <c r="N10" s="43">
        <v>388878612.38999999</v>
      </c>
      <c r="O10" s="44"/>
      <c r="P10" s="122">
        <f t="shared" si="0"/>
        <v>435881078</v>
      </c>
      <c r="Q10" s="123">
        <f t="shared" si="1"/>
        <v>317523392.77999997</v>
      </c>
      <c r="R10" s="124">
        <f t="shared" si="2"/>
        <v>753404470.77999997</v>
      </c>
      <c r="S10" s="32"/>
      <c r="T10" s="42">
        <v>509916803.32000017</v>
      </c>
      <c r="U10" s="43"/>
      <c r="V10" s="43">
        <v>141117639.44000012</v>
      </c>
      <c r="W10" s="43"/>
      <c r="X10" s="43">
        <v>651034442.76000023</v>
      </c>
      <c r="Y10" s="44"/>
      <c r="Z10" s="45">
        <v>319075085.87999976</v>
      </c>
      <c r="AA10" s="43"/>
      <c r="AB10" s="43">
        <v>236852822.13000011</v>
      </c>
      <c r="AC10" s="43"/>
      <c r="AD10" s="43">
        <v>555927908.00999987</v>
      </c>
      <c r="AE10" s="44"/>
      <c r="AF10" s="122">
        <f t="shared" si="3"/>
        <v>828991889.19999993</v>
      </c>
      <c r="AG10" s="123">
        <f t="shared" si="4"/>
        <v>377970461.57000023</v>
      </c>
      <c r="AH10" s="124">
        <f t="shared" si="5"/>
        <v>1206962350.7700002</v>
      </c>
      <c r="AI10" s="32"/>
      <c r="AJ10" s="42">
        <v>122420663.03</v>
      </c>
      <c r="AK10" s="43"/>
      <c r="AL10" s="43">
        <v>53453896.839999989</v>
      </c>
      <c r="AM10" s="43"/>
      <c r="AN10" s="43">
        <v>175874559.87</v>
      </c>
      <c r="AO10" s="44"/>
      <c r="AP10" s="45">
        <v>58666384.409999996</v>
      </c>
      <c r="AQ10" s="43"/>
      <c r="AR10" s="43">
        <v>64482937.719999984</v>
      </c>
      <c r="AS10" s="43"/>
      <c r="AT10" s="43">
        <v>123149322.12999998</v>
      </c>
      <c r="AU10" s="44"/>
      <c r="AV10" s="122">
        <f t="shared" si="6"/>
        <v>181087047.44</v>
      </c>
      <c r="AW10" s="123">
        <f t="shared" si="7"/>
        <v>117936834.55999997</v>
      </c>
      <c r="AX10" s="124">
        <f t="shared" si="8"/>
        <v>299023882</v>
      </c>
      <c r="AY10" s="32"/>
      <c r="AZ10" s="42">
        <v>538404719.62372804</v>
      </c>
      <c r="BA10" s="43"/>
      <c r="BB10" s="43">
        <v>161505774.25627211</v>
      </c>
      <c r="BC10" s="43"/>
      <c r="BD10" s="43">
        <v>699910493.88000011</v>
      </c>
      <c r="BE10" s="44"/>
      <c r="BF10" s="45">
        <v>386812984.05178523</v>
      </c>
      <c r="BG10" s="43"/>
      <c r="BH10" s="43">
        <v>407029781.53821468</v>
      </c>
      <c r="BI10" s="43"/>
      <c r="BJ10" s="43">
        <v>793842765.58999991</v>
      </c>
      <c r="BK10" s="44"/>
      <c r="BL10" s="122">
        <f t="shared" si="9"/>
        <v>925217703.67551327</v>
      </c>
      <c r="BM10" s="123">
        <f t="shared" si="10"/>
        <v>568535555.79448676</v>
      </c>
      <c r="BN10" s="124">
        <f t="shared" si="11"/>
        <v>1493753259.47</v>
      </c>
      <c r="BO10" s="32"/>
      <c r="BP10" s="42">
        <v>238646957.31999987</v>
      </c>
      <c r="BQ10" s="43"/>
      <c r="BR10" s="43">
        <v>51164501.670000099</v>
      </c>
      <c r="BS10" s="43"/>
      <c r="BT10" s="43">
        <v>289811458.98999995</v>
      </c>
      <c r="BU10" s="44"/>
      <c r="BV10" s="45">
        <v>102425753.86000004</v>
      </c>
      <c r="BW10" s="43"/>
      <c r="BX10" s="43">
        <v>118538837.70999981</v>
      </c>
      <c r="BY10" s="43"/>
      <c r="BZ10" s="43">
        <v>220964591.56999987</v>
      </c>
      <c r="CA10" s="44"/>
      <c r="CB10" s="122">
        <f t="shared" si="12"/>
        <v>341072711.17999995</v>
      </c>
      <c r="CC10" s="123">
        <f t="shared" si="13"/>
        <v>169703339.37999991</v>
      </c>
      <c r="CD10" s="124">
        <f t="shared" si="14"/>
        <v>510776050.55999982</v>
      </c>
      <c r="CE10" s="32"/>
      <c r="CF10" s="45">
        <f t="shared" si="15"/>
        <v>1686843422.8037281</v>
      </c>
      <c r="CG10" s="36"/>
      <c r="CH10" s="45">
        <f t="shared" si="16"/>
        <v>494313391.08627224</v>
      </c>
      <c r="CI10" s="46"/>
      <c r="CJ10" s="45">
        <f t="shared" si="17"/>
        <v>2181156813.8900003</v>
      </c>
      <c r="CK10" s="47"/>
      <c r="CL10" s="45">
        <f>+CL8+CL9</f>
        <v>1025407006.691785</v>
      </c>
      <c r="CM10" s="46"/>
      <c r="CN10" s="43">
        <f>+CN8+CN9</f>
        <v>1057356192.9982145</v>
      </c>
      <c r="CO10" s="46"/>
      <c r="CP10" s="43">
        <f>+CP8+CP9</f>
        <v>2082763199.6899996</v>
      </c>
      <c r="CQ10" s="47"/>
      <c r="CR10" s="153"/>
      <c r="CS10" s="161" t="s">
        <v>17</v>
      </c>
      <c r="CT10" s="45">
        <f>+CT8</f>
        <v>2181156813.8900003</v>
      </c>
      <c r="CU10" s="43">
        <f>+CU8</f>
        <v>2082763199.6899996</v>
      </c>
      <c r="CV10" s="44">
        <f>+CV8</f>
        <v>4263920013.5799999</v>
      </c>
      <c r="CW10"/>
    </row>
    <row r="11" spans="1:101" s="19" customFormat="1" ht="15.6" x14ac:dyDescent="0.3">
      <c r="A11" s="26">
        <v>2</v>
      </c>
      <c r="B11" s="312" t="s">
        <v>205</v>
      </c>
      <c r="C11" s="34"/>
      <c r="D11" s="35">
        <v>-1275867</v>
      </c>
      <c r="E11" s="36"/>
      <c r="F11" s="36">
        <v>-7919854.3300000001</v>
      </c>
      <c r="G11" s="36"/>
      <c r="H11" s="36">
        <v>-9195721.3300000001</v>
      </c>
      <c r="I11" s="37"/>
      <c r="J11" s="38">
        <v>0</v>
      </c>
      <c r="K11" s="36"/>
      <c r="L11" s="36">
        <v>9436383.6099999994</v>
      </c>
      <c r="M11" s="36"/>
      <c r="N11" s="36">
        <v>9436383.6099999994</v>
      </c>
      <c r="O11" s="37"/>
      <c r="P11" s="116">
        <f t="shared" si="0"/>
        <v>-1275867</v>
      </c>
      <c r="Q11" s="117">
        <f t="shared" si="1"/>
        <v>1516529.2799999993</v>
      </c>
      <c r="R11" s="118">
        <f t="shared" si="2"/>
        <v>240662.27999999933</v>
      </c>
      <c r="S11" s="32"/>
      <c r="T11" s="35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4771333.0599999996</v>
      </c>
      <c r="AS11" s="36"/>
      <c r="AT11" s="36">
        <v>4771333.0599999996</v>
      </c>
      <c r="AU11" s="37"/>
      <c r="AV11" s="116">
        <f t="shared" si="6"/>
        <v>0</v>
      </c>
      <c r="AW11" s="117">
        <f t="shared" si="7"/>
        <v>4771333.0599999996</v>
      </c>
      <c r="AX11" s="118">
        <f t="shared" si="8"/>
        <v>4771333.0599999996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-1275867</v>
      </c>
      <c r="CG11" s="36"/>
      <c r="CH11" s="36">
        <f t="shared" si="16"/>
        <v>-7919854.3300000001</v>
      </c>
      <c r="CI11" s="39"/>
      <c r="CJ11" s="36">
        <f t="shared" si="17"/>
        <v>-9195721.3300000001</v>
      </c>
      <c r="CK11" s="40"/>
      <c r="CL11" s="38">
        <f>+J11+Z11+AP11+BF11+BV11</f>
        <v>0</v>
      </c>
      <c r="CM11" s="39"/>
      <c r="CN11" s="36">
        <f t="shared" ref="CN11:CN16" si="18">+L11+AB11+AR11+BH11+BX11</f>
        <v>14207716.669999998</v>
      </c>
      <c r="CO11" s="39"/>
      <c r="CP11" s="36">
        <f t="shared" ref="CP11:CP16" si="19">+CL11+CN11</f>
        <v>14207716.669999998</v>
      </c>
      <c r="CQ11" s="40"/>
      <c r="CR11" s="152"/>
      <c r="CS11" s="26" t="s">
        <v>205</v>
      </c>
      <c r="CT11" s="38">
        <f t="shared" ref="CT11:CT16" si="20">+CJ11</f>
        <v>-9195721.3300000001</v>
      </c>
      <c r="CU11" s="36">
        <f t="shared" ref="CU11:CU16" si="21">+CP11</f>
        <v>14207716.669999998</v>
      </c>
      <c r="CV11" s="37">
        <f t="shared" ref="CV11:CV16" si="22">+CT11+CU11</f>
        <v>5011995.339999998</v>
      </c>
      <c r="CW11"/>
    </row>
    <row r="12" spans="1:101" s="19" customFormat="1" ht="15.6" x14ac:dyDescent="0.3">
      <c r="A12" s="26"/>
      <c r="B12" s="312" t="s">
        <v>244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ref="P12" si="23">+D12+J12</f>
        <v>0</v>
      </c>
      <c r="Q12" s="117">
        <f t="shared" ref="Q12" si="24">+F12+L12</f>
        <v>0</v>
      </c>
      <c r="R12" s="118">
        <f t="shared" ref="R12" si="25">+P12+Q12</f>
        <v>0</v>
      </c>
      <c r="S12" s="32"/>
      <c r="T12" s="35">
        <v>0</v>
      </c>
      <c r="U12" s="36"/>
      <c r="V12" s="36">
        <v>25909156.82</v>
      </c>
      <c r="W12" s="36"/>
      <c r="X12" s="36">
        <v>25909156.82</v>
      </c>
      <c r="Y12" s="37"/>
      <c r="Z12" s="38">
        <v>0</v>
      </c>
      <c r="AA12" s="36"/>
      <c r="AB12" s="36">
        <v>-33474491.469999999</v>
      </c>
      <c r="AC12" s="36"/>
      <c r="AD12" s="36">
        <v>-33474491.469999999</v>
      </c>
      <c r="AE12" s="37"/>
      <c r="AF12" s="116">
        <f t="shared" ref="AF12" si="26">+T12+Z12</f>
        <v>0</v>
      </c>
      <c r="AG12" s="117">
        <f t="shared" ref="AG12" si="27">+V12+AB12</f>
        <v>-7565334.6499999985</v>
      </c>
      <c r="AH12" s="118">
        <f t="shared" ref="AH12" si="28">+AF12+AG12</f>
        <v>-7565334.6499999985</v>
      </c>
      <c r="AI12" s="32"/>
      <c r="AJ12" s="35">
        <v>-880562.82</v>
      </c>
      <c r="AK12" s="36"/>
      <c r="AL12" s="36">
        <v>43576.160000000149</v>
      </c>
      <c r="AM12" s="36"/>
      <c r="AN12" s="36">
        <v>-836986.6599999998</v>
      </c>
      <c r="AO12" s="37"/>
      <c r="AP12" s="38">
        <v>-1112712.06</v>
      </c>
      <c r="AQ12" s="36"/>
      <c r="AR12" s="36">
        <v>0</v>
      </c>
      <c r="AS12" s="36"/>
      <c r="AT12" s="36">
        <v>-1112712.06</v>
      </c>
      <c r="AU12" s="37"/>
      <c r="AV12" s="116">
        <f t="shared" ref="AV12" si="29">+AJ12+AP12</f>
        <v>-1993274.88</v>
      </c>
      <c r="AW12" s="117">
        <f t="shared" ref="AW12" si="30">+AL12+AR12</f>
        <v>43576.160000000149</v>
      </c>
      <c r="AX12" s="118">
        <f t="shared" ref="AX12" si="31">+AV12+AW12</f>
        <v>-1949698.7199999997</v>
      </c>
      <c r="AY12" s="32"/>
      <c r="AZ12" s="35">
        <v>301412</v>
      </c>
      <c r="BA12" s="36"/>
      <c r="BB12" s="36">
        <v>-404700.39999999997</v>
      </c>
      <c r="BC12" s="36"/>
      <c r="BD12" s="36">
        <v>-103288.39999999997</v>
      </c>
      <c r="BE12" s="37"/>
      <c r="BF12" s="38">
        <v>0</v>
      </c>
      <c r="BG12" s="36"/>
      <c r="BH12" s="36">
        <v>-51386992.550000004</v>
      </c>
      <c r="BI12" s="36"/>
      <c r="BJ12" s="36">
        <v>-51386992.550000004</v>
      </c>
      <c r="BK12" s="37"/>
      <c r="BL12" s="116">
        <f t="shared" ref="BL12" si="32">+AZ12+BF12</f>
        <v>301412</v>
      </c>
      <c r="BM12" s="117">
        <f t="shared" ref="BM12" si="33">+BB12+BH12</f>
        <v>-51791692.950000003</v>
      </c>
      <c r="BN12" s="118">
        <f t="shared" ref="BN12" si="34">+BL12+BM12</f>
        <v>-51490280.950000003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ref="CB12" si="35">+BP12+BV12</f>
        <v>0</v>
      </c>
      <c r="CC12" s="117">
        <f t="shared" ref="CC12" si="36">+BR12+BX12</f>
        <v>0</v>
      </c>
      <c r="CD12" s="118">
        <f t="shared" ref="CD12" si="37">+CB12+CC12</f>
        <v>0</v>
      </c>
      <c r="CE12" s="32"/>
      <c r="CF12" s="38">
        <f t="shared" si="15"/>
        <v>-579150.81999999995</v>
      </c>
      <c r="CG12" s="36"/>
      <c r="CH12" s="36">
        <f t="shared" si="16"/>
        <v>25548032.580000002</v>
      </c>
      <c r="CI12" s="39"/>
      <c r="CJ12" s="36">
        <f t="shared" si="17"/>
        <v>24968881.760000002</v>
      </c>
      <c r="CK12" s="40"/>
      <c r="CL12" s="38">
        <f>+J12+Z12+AP12+BF12+BV12</f>
        <v>-1112712.06</v>
      </c>
      <c r="CM12" s="39"/>
      <c r="CN12" s="36">
        <f t="shared" si="18"/>
        <v>-84861484.020000011</v>
      </c>
      <c r="CO12" s="39"/>
      <c r="CP12" s="36">
        <f t="shared" si="19"/>
        <v>-85974196.080000013</v>
      </c>
      <c r="CQ12" s="40"/>
      <c r="CR12" s="152"/>
      <c r="CS12" s="26" t="s">
        <v>206</v>
      </c>
      <c r="CT12" s="38">
        <f t="shared" ref="CT12" si="38">+CJ12</f>
        <v>24968881.760000002</v>
      </c>
      <c r="CU12" s="36">
        <f t="shared" ref="CU12" si="39">+CP12</f>
        <v>-85974196.080000013</v>
      </c>
      <c r="CV12" s="37">
        <f t="shared" ref="CV12" si="40">+CT12+CU12</f>
        <v>-61005314.320000008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ref="CL13:CL16" si="41">+J13+Z13+AP13+BF13+BV13</f>
        <v>0</v>
      </c>
      <c r="CM13" s="39"/>
      <c r="CN13" s="36">
        <f t="shared" si="18"/>
        <v>0</v>
      </c>
      <c r="CO13" s="39"/>
      <c r="CP13" s="36">
        <f t="shared" si="19"/>
        <v>0</v>
      </c>
      <c r="CQ13" s="40"/>
      <c r="CR13" s="152"/>
      <c r="CS13" s="161" t="s">
        <v>2</v>
      </c>
      <c r="CT13" s="38">
        <f t="shared" si="20"/>
        <v>0</v>
      </c>
      <c r="CU13" s="36">
        <f t="shared" si="21"/>
        <v>0</v>
      </c>
      <c r="CV13" s="37">
        <f t="shared" si="22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13928172.487517521</v>
      </c>
      <c r="AS14" s="36"/>
      <c r="AT14" s="36">
        <v>13928172.487517521</v>
      </c>
      <c r="AU14" s="37"/>
      <c r="AV14" s="116">
        <f t="shared" si="6"/>
        <v>0</v>
      </c>
      <c r="AW14" s="117">
        <f t="shared" si="7"/>
        <v>13928172.487517521</v>
      </c>
      <c r="AX14" s="118">
        <f t="shared" si="8"/>
        <v>13928172.487517521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41"/>
        <v>0</v>
      </c>
      <c r="CM14" s="39"/>
      <c r="CN14" s="36">
        <f t="shared" si="18"/>
        <v>13928172.487517521</v>
      </c>
      <c r="CO14" s="39"/>
      <c r="CP14" s="36">
        <f t="shared" si="19"/>
        <v>13928172.487517521</v>
      </c>
      <c r="CQ14" s="40"/>
      <c r="CR14" s="152"/>
      <c r="CS14" s="161" t="s">
        <v>3</v>
      </c>
      <c r="CT14" s="38">
        <f t="shared" si="20"/>
        <v>0</v>
      </c>
      <c r="CU14" s="36">
        <f t="shared" si="21"/>
        <v>13928172.487517521</v>
      </c>
      <c r="CV14" s="37">
        <f t="shared" si="22"/>
        <v>13928172.487517521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25202183.395761617</v>
      </c>
      <c r="AK15" s="36"/>
      <c r="AL15" s="36">
        <v>21031863.721304383</v>
      </c>
      <c r="AM15" s="36"/>
      <c r="AN15" s="36">
        <v>46234047.117065996</v>
      </c>
      <c r="AO15" s="37"/>
      <c r="AP15" s="38">
        <v>18219338.14824656</v>
      </c>
      <c r="AQ15" s="36"/>
      <c r="AR15" s="36">
        <v>0</v>
      </c>
      <c r="AS15" s="36"/>
      <c r="AT15" s="36">
        <v>18219338.14824656</v>
      </c>
      <c r="AU15" s="37"/>
      <c r="AV15" s="116">
        <f t="shared" si="6"/>
        <v>43421521.54400818</v>
      </c>
      <c r="AW15" s="117">
        <f t="shared" si="7"/>
        <v>21031863.721304383</v>
      </c>
      <c r="AX15" s="118">
        <f t="shared" si="8"/>
        <v>64453385.265312567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7038.5416637369517</v>
      </c>
      <c r="BG15" s="36"/>
      <c r="BH15" s="36">
        <v>6108.0083362630457</v>
      </c>
      <c r="BI15" s="36"/>
      <c r="BJ15" s="36">
        <v>13146.549999999997</v>
      </c>
      <c r="BK15" s="37"/>
      <c r="BL15" s="116">
        <f t="shared" si="9"/>
        <v>7038.5416637369517</v>
      </c>
      <c r="BM15" s="117">
        <f t="shared" si="10"/>
        <v>6108.0083362630457</v>
      </c>
      <c r="BN15" s="118">
        <f t="shared" si="11"/>
        <v>13146.549999999997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25202183.395761617</v>
      </c>
      <c r="CG15" s="36"/>
      <c r="CH15" s="36">
        <f t="shared" si="16"/>
        <v>21031863.721304383</v>
      </c>
      <c r="CI15" s="39"/>
      <c r="CJ15" s="36">
        <f t="shared" si="17"/>
        <v>46234047.117065996</v>
      </c>
      <c r="CK15" s="40"/>
      <c r="CL15" s="38">
        <f t="shared" si="41"/>
        <v>18226376.689910296</v>
      </c>
      <c r="CM15" s="39"/>
      <c r="CN15" s="36">
        <f t="shared" si="18"/>
        <v>6108.0083362630457</v>
      </c>
      <c r="CO15" s="39"/>
      <c r="CP15" s="36">
        <f t="shared" si="19"/>
        <v>18232484.698246561</v>
      </c>
      <c r="CQ15" s="40"/>
      <c r="CR15" s="152"/>
      <c r="CS15" s="161" t="s">
        <v>4</v>
      </c>
      <c r="CT15" s="38">
        <f t="shared" si="20"/>
        <v>46234047.117065996</v>
      </c>
      <c r="CU15" s="36">
        <f t="shared" si="21"/>
        <v>18232484.698246561</v>
      </c>
      <c r="CV15" s="37">
        <f t="shared" si="22"/>
        <v>64466531.815312557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-617.89000000001397</v>
      </c>
      <c r="AK16" s="36"/>
      <c r="AL16" s="36">
        <v>0</v>
      </c>
      <c r="AM16" s="36"/>
      <c r="AN16" s="36">
        <v>-617.89000000001397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-617.89000000001397</v>
      </c>
      <c r="AW16" s="117">
        <f t="shared" si="7"/>
        <v>0</v>
      </c>
      <c r="AX16" s="118">
        <f t="shared" si="8"/>
        <v>-617.89000000001397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-617.89000000001397</v>
      </c>
      <c r="CG16" s="36"/>
      <c r="CH16" s="36">
        <f t="shared" si="16"/>
        <v>0</v>
      </c>
      <c r="CI16" s="39"/>
      <c r="CJ16" s="36">
        <f t="shared" si="17"/>
        <v>-617.89000000001397</v>
      </c>
      <c r="CK16" s="40"/>
      <c r="CL16" s="38">
        <f t="shared" si="41"/>
        <v>0</v>
      </c>
      <c r="CM16" s="39"/>
      <c r="CN16" s="36">
        <f t="shared" si="18"/>
        <v>0</v>
      </c>
      <c r="CO16" s="39"/>
      <c r="CP16" s="36">
        <f t="shared" si="19"/>
        <v>0</v>
      </c>
      <c r="CQ16" s="40"/>
      <c r="CR16" s="152"/>
      <c r="CS16" s="161" t="s">
        <v>5</v>
      </c>
      <c r="CT16" s="38">
        <f t="shared" si="20"/>
        <v>-617.89000000001397</v>
      </c>
      <c r="CU16" s="36">
        <f t="shared" si="21"/>
        <v>0</v>
      </c>
      <c r="CV16" s="37">
        <f t="shared" si="22"/>
        <v>-617.89000000001397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v>276178412.50999999</v>
      </c>
      <c r="E17" s="46">
        <v>2506.269907981306</v>
      </c>
      <c r="F17" s="43">
        <v>79151724.549999997</v>
      </c>
      <c r="G17" s="46">
        <v>2703.8233432397346</v>
      </c>
      <c r="H17" s="43">
        <v>355330137.06</v>
      </c>
      <c r="I17" s="47">
        <v>2547.7356047580465</v>
      </c>
      <c r="J17" s="45">
        <v>158426798.48999998</v>
      </c>
      <c r="K17" s="46">
        <v>446.62368027266496</v>
      </c>
      <c r="L17" s="43">
        <v>239888197.50999999</v>
      </c>
      <c r="M17" s="46">
        <v>832.92488554097645</v>
      </c>
      <c r="N17" s="43">
        <v>398314996</v>
      </c>
      <c r="O17" s="47">
        <v>619.72560087626493</v>
      </c>
      <c r="P17" s="122">
        <f t="shared" si="0"/>
        <v>434605211</v>
      </c>
      <c r="Q17" s="123">
        <f t="shared" si="1"/>
        <v>319039922.06</v>
      </c>
      <c r="R17" s="124">
        <f t="shared" si="2"/>
        <v>753645133.05999994</v>
      </c>
      <c r="S17" s="32"/>
      <c r="T17" s="42">
        <v>509916803.32000017</v>
      </c>
      <c r="U17" s="46">
        <v>2645.235740994357</v>
      </c>
      <c r="V17" s="43">
        <v>167026796.26000011</v>
      </c>
      <c r="W17" s="46">
        <v>2867.4128113304741</v>
      </c>
      <c r="X17" s="43">
        <v>676943599.58000028</v>
      </c>
      <c r="Y17" s="47">
        <v>2696.7930569919299</v>
      </c>
      <c r="Z17" s="45">
        <v>319075085.87999976</v>
      </c>
      <c r="AA17" s="46">
        <v>343.36101012622782</v>
      </c>
      <c r="AB17" s="43">
        <v>203378330.66000012</v>
      </c>
      <c r="AC17" s="46">
        <v>468.78108693196907</v>
      </c>
      <c r="AD17" s="43">
        <v>522453416.53999984</v>
      </c>
      <c r="AE17" s="47">
        <v>383.27904581785089</v>
      </c>
      <c r="AF17" s="122">
        <f t="shared" si="3"/>
        <v>828991889.19999993</v>
      </c>
      <c r="AG17" s="123">
        <f t="shared" si="4"/>
        <v>370405126.9200002</v>
      </c>
      <c r="AH17" s="124">
        <f t="shared" si="5"/>
        <v>1199397016.1200001</v>
      </c>
      <c r="AI17" s="32"/>
      <c r="AJ17" s="42">
        <v>146741665.71576163</v>
      </c>
      <c r="AK17" s="46">
        <v>2745.2979442445862</v>
      </c>
      <c r="AL17" s="43">
        <v>74529336.721304372</v>
      </c>
      <c r="AM17" s="46">
        <v>2664.1407228348303</v>
      </c>
      <c r="AN17" s="43">
        <v>221271002.43706602</v>
      </c>
      <c r="AO17" s="47">
        <v>2717.415629177865</v>
      </c>
      <c r="AP17" s="45">
        <v>75773010.498246551</v>
      </c>
      <c r="AQ17" s="46">
        <v>461.00453562648102</v>
      </c>
      <c r="AR17" s="43">
        <v>83182443.267517507</v>
      </c>
      <c r="AS17" s="46">
        <v>589.37792815098567</v>
      </c>
      <c r="AT17" s="43">
        <v>158955453.76576406</v>
      </c>
      <c r="AU17" s="47">
        <v>520.31074780692722</v>
      </c>
      <c r="AV17" s="122">
        <f t="shared" si="6"/>
        <v>222514676.21400818</v>
      </c>
      <c r="AW17" s="123">
        <f t="shared" si="7"/>
        <v>157711779.98882186</v>
      </c>
      <c r="AX17" s="124">
        <f t="shared" si="8"/>
        <v>380226456.20283008</v>
      </c>
      <c r="AY17" s="32"/>
      <c r="AZ17" s="42">
        <v>538706131.62372804</v>
      </c>
      <c r="BA17" s="46">
        <v>2662.5577652054581</v>
      </c>
      <c r="BB17" s="43">
        <v>161101073.8562721</v>
      </c>
      <c r="BC17" s="46">
        <v>2669.2936142415801</v>
      </c>
      <c r="BD17" s="43">
        <v>699807205.48000014</v>
      </c>
      <c r="BE17" s="47">
        <v>2664.1053962235424</v>
      </c>
      <c r="BF17" s="45">
        <v>386820022.593449</v>
      </c>
      <c r="BG17" s="46">
        <v>363.76915662999568</v>
      </c>
      <c r="BH17" s="43">
        <v>355648896.99655092</v>
      </c>
      <c r="BI17" s="46">
        <v>700.48750803781741</v>
      </c>
      <c r="BJ17" s="43">
        <v>742468919.58999991</v>
      </c>
      <c r="BK17" s="47">
        <v>472.58414710744114</v>
      </c>
      <c r="BL17" s="122">
        <f t="shared" si="9"/>
        <v>925526154.21717703</v>
      </c>
      <c r="BM17" s="123">
        <f t="shared" si="10"/>
        <v>516749970.85282302</v>
      </c>
      <c r="BN17" s="124">
        <f t="shared" si="11"/>
        <v>1442276125.0700002</v>
      </c>
      <c r="BO17" s="32"/>
      <c r="BP17" s="42">
        <v>238646957.31999987</v>
      </c>
      <c r="BQ17" s="46">
        <v>2266.2022213148211</v>
      </c>
      <c r="BR17" s="43">
        <v>51164501.670000099</v>
      </c>
      <c r="BS17" s="46">
        <v>2385.1802559321291</v>
      </c>
      <c r="BT17" s="43">
        <v>289811458.98999995</v>
      </c>
      <c r="BU17" s="47">
        <v>2286.3366335063661</v>
      </c>
      <c r="BV17" s="45">
        <v>102425753.86000004</v>
      </c>
      <c r="BW17" s="46">
        <v>322.06216959981901</v>
      </c>
      <c r="BX17" s="43">
        <v>118538837.70999981</v>
      </c>
      <c r="BY17" s="46">
        <v>540.51552257793787</v>
      </c>
      <c r="BZ17" s="43">
        <v>220964591.56999987</v>
      </c>
      <c r="CA17" s="47">
        <v>411.22085460175879</v>
      </c>
      <c r="CB17" s="122">
        <f t="shared" si="12"/>
        <v>341072711.17999995</v>
      </c>
      <c r="CC17" s="123">
        <f t="shared" si="13"/>
        <v>169703339.37999991</v>
      </c>
      <c r="CD17" s="124">
        <f t="shared" si="14"/>
        <v>510776050.55999982</v>
      </c>
      <c r="CE17" s="32"/>
      <c r="CF17" s="45">
        <f>SUM(CF10:CF16)</f>
        <v>1710189970.4894898</v>
      </c>
      <c r="CG17" s="46">
        <f>+CF17/$CF$112</f>
        <v>2575.3989912832099</v>
      </c>
      <c r="CH17" s="43">
        <f>SUM(CH10:CH16)</f>
        <v>532973433.0575766</v>
      </c>
      <c r="CI17" s="46">
        <f>+CH17/$CH$112</f>
        <v>2701.287980223356</v>
      </c>
      <c r="CJ17" s="43">
        <f>+CF17+CH17</f>
        <v>2243163403.5470662</v>
      </c>
      <c r="CK17" s="47">
        <f>+CJ17/$CJ$112</f>
        <v>2604.2354386442084</v>
      </c>
      <c r="CL17" s="45">
        <f>SUM(CL10:CL16)</f>
        <v>1042520671.3216953</v>
      </c>
      <c r="CM17" s="46">
        <f>+CL17/$CL$112</f>
        <v>368.41392103660132</v>
      </c>
      <c r="CN17" s="43">
        <f>SUM(CN10:CN16)</f>
        <v>1000636706.1440682</v>
      </c>
      <c r="CO17" s="46">
        <f>+CN17/$CN$112</f>
        <v>629.32680541386651</v>
      </c>
      <c r="CP17" s="43">
        <f>SUM(CP10:CP16)</f>
        <v>2043157377.4657638</v>
      </c>
      <c r="CQ17" s="47">
        <f>+CP17/$CP$112</f>
        <v>462.27737842753265</v>
      </c>
      <c r="CR17" s="153"/>
      <c r="CS17" s="161" t="s">
        <v>92</v>
      </c>
      <c r="CT17" s="45">
        <f>SUM(CT10:CT16)</f>
        <v>2243163403.5470667</v>
      </c>
      <c r="CU17" s="43">
        <f>SUM(CU10:CU16)</f>
        <v>2043157377.4657638</v>
      </c>
      <c r="CV17" s="44">
        <f>SUM(CV10:CV16)</f>
        <v>4286320781.0128298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v>273789.40000000002</v>
      </c>
      <c r="E21" s="39">
        <v>2.4845900449203686</v>
      </c>
      <c r="F21" s="36">
        <v>10389.41</v>
      </c>
      <c r="G21" s="39">
        <v>0.35490230238436837</v>
      </c>
      <c r="H21" s="36">
        <v>284178.81</v>
      </c>
      <c r="I21" s="40">
        <v>2.0375768808839241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2">+D21+J21</f>
        <v>273789.40000000002</v>
      </c>
      <c r="Q21" s="117">
        <f t="shared" ref="Q21:Q64" si="43">+F21+L21</f>
        <v>10389.41</v>
      </c>
      <c r="R21" s="118">
        <f t="shared" ref="R21:R64" si="44">+P21+Q21</f>
        <v>284178.81</v>
      </c>
      <c r="S21" s="32"/>
      <c r="T21" s="35">
        <v>162879.68332671115</v>
      </c>
      <c r="U21" s="39">
        <v>0.84495187648733794</v>
      </c>
      <c r="V21" s="36">
        <v>0</v>
      </c>
      <c r="W21" s="39">
        <v>0</v>
      </c>
      <c r="X21" s="36">
        <v>162879.68332671115</v>
      </c>
      <c r="Y21" s="40">
        <v>0.64887650816559428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5">+T21+Z21</f>
        <v>162879.68332671115</v>
      </c>
      <c r="AG21" s="117">
        <f t="shared" ref="AG21:AG64" si="46">+V21+AB21</f>
        <v>0</v>
      </c>
      <c r="AH21" s="118">
        <f t="shared" ref="AH21:AH64" si="47">+AF21+AG21</f>
        <v>162879.68332671115</v>
      </c>
      <c r="AI21" s="32"/>
      <c r="AJ21" s="35">
        <v>18158.603206298831</v>
      </c>
      <c r="AK21" s="39">
        <v>0.33971793770670566</v>
      </c>
      <c r="AL21" s="36">
        <v>1707.2509474082299</v>
      </c>
      <c r="AM21" s="39">
        <v>6.102773717276961E-2</v>
      </c>
      <c r="AN21" s="36">
        <v>19865.85415370706</v>
      </c>
      <c r="AO21" s="40">
        <v>0.2439713381766129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48">+AJ21+AP21</f>
        <v>18158.603206298831</v>
      </c>
      <c r="AW21" s="117">
        <f t="shared" ref="AW21:AW64" si="49">+AL21+AR21</f>
        <v>1707.2509474082299</v>
      </c>
      <c r="AX21" s="118">
        <f t="shared" ref="AX21:AX64" si="50">+AV21+AW21</f>
        <v>19865.85415370706</v>
      </c>
      <c r="AY21" s="32"/>
      <c r="AZ21" s="35">
        <v>335500.13014074322</v>
      </c>
      <c r="BA21" s="39">
        <v>1.6582110807634465</v>
      </c>
      <c r="BB21" s="36">
        <v>19581.081345759718</v>
      </c>
      <c r="BC21" s="39">
        <v>0.32444014273183824</v>
      </c>
      <c r="BD21" s="36">
        <v>355081.21148650296</v>
      </c>
      <c r="BE21" s="40">
        <v>1.3517634059939962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1">+AZ21+BF21</f>
        <v>335500.13014074322</v>
      </c>
      <c r="BM21" s="117">
        <f t="shared" ref="BM21:BM64" si="52">+BB21+BH21</f>
        <v>19581.081345759718</v>
      </c>
      <c r="BN21" s="118">
        <f t="shared" ref="BN21:BN64" si="53">+BL21+BM21</f>
        <v>355081.21148650296</v>
      </c>
      <c r="BO21" s="32"/>
      <c r="BP21" s="35">
        <v>199654.57863282473</v>
      </c>
      <c r="BQ21" s="39">
        <v>1.8959288426488716</v>
      </c>
      <c r="BR21" s="36">
        <v>540.24915207100855</v>
      </c>
      <c r="BS21" s="39">
        <v>2.518526651769188E-2</v>
      </c>
      <c r="BT21" s="36">
        <v>200194.82778489575</v>
      </c>
      <c r="BU21" s="40">
        <v>1.5793466904250284</v>
      </c>
      <c r="BV21" s="38">
        <v>3407.5825752784881</v>
      </c>
      <c r="BW21" s="39">
        <v>1.0714623968350533E-2</v>
      </c>
      <c r="BX21" s="36">
        <v>15.539591115848822</v>
      </c>
      <c r="BY21" s="39">
        <v>7.0857706848613227E-5</v>
      </c>
      <c r="BZ21" s="36">
        <v>3423.122166394337</v>
      </c>
      <c r="CA21" s="40">
        <v>6.3705194242624514E-3</v>
      </c>
      <c r="CB21" s="116">
        <f t="shared" ref="CB21:CB64" si="54">+BP21+BV21</f>
        <v>203062.16120810324</v>
      </c>
      <c r="CC21" s="117">
        <f t="shared" ref="CC21:CC64" si="55">+BR21+BX21</f>
        <v>555.78874318685735</v>
      </c>
      <c r="CD21" s="118">
        <f t="shared" ref="CD21:CD64" si="56">+CB21+CC21</f>
        <v>203617.94995129009</v>
      </c>
      <c r="CE21" s="32"/>
      <c r="CF21" s="38">
        <f t="shared" ref="CF21:CF61" si="57">+D21+T21+AJ21+AZ21+BP21</f>
        <v>989982.39530657802</v>
      </c>
      <c r="CG21" s="39">
        <f t="shared" ref="CG21:CG64" si="58">+CF21/$CF$112</f>
        <v>1.4908283326740315</v>
      </c>
      <c r="CH21" s="36">
        <f t="shared" ref="CH21:CH63" si="59">+F21+V21+AL21+BB21+BR21</f>
        <v>32217.991445238957</v>
      </c>
      <c r="CI21" s="39">
        <f t="shared" ref="CI21:CI64" si="60">+CH21/$CH$112</f>
        <v>0.16329157822874282</v>
      </c>
      <c r="CJ21" s="36">
        <f t="shared" ref="CJ21:CJ64" si="61">+CF21+CH21</f>
        <v>1022200.386751817</v>
      </c>
      <c r="CK21" s="40">
        <f t="shared" ref="CK21:CK64" si="62">+CJ21/$CJ$112</f>
        <v>1.1867394360863119</v>
      </c>
      <c r="CL21" s="38">
        <f t="shared" ref="CL21:CL61" si="63">+J21+Z21+AP21+BF21+BV21</f>
        <v>3407.5825752784881</v>
      </c>
      <c r="CM21" s="39">
        <f t="shared" ref="CM21:CM64" si="64">+CL21/$CL$112</f>
        <v>1.2041975687856292E-3</v>
      </c>
      <c r="CN21" s="36">
        <f t="shared" ref="CN21:CN61" si="65">+L21+AB21+AR21+BH21+BX21</f>
        <v>15.539591115848822</v>
      </c>
      <c r="CO21" s="39">
        <f t="shared" ref="CO21:CO64" si="66">+CN21/$CN$112</f>
        <v>9.773258540614464E-6</v>
      </c>
      <c r="CP21" s="36">
        <f t="shared" ref="CP21:CP61" si="67">+CL21+CN21</f>
        <v>3423.122166394337</v>
      </c>
      <c r="CQ21" s="40">
        <f t="shared" ref="CQ21:CQ64" si="68">+CP21/$CP$112</f>
        <v>7.7450320693392904E-4</v>
      </c>
      <c r="CR21" s="152"/>
      <c r="CS21" s="161" t="s">
        <v>19</v>
      </c>
      <c r="CT21" s="38">
        <f t="shared" ref="CT21:CT61" si="69">+CJ21</f>
        <v>1022200.386751817</v>
      </c>
      <c r="CU21" s="36">
        <f t="shared" ref="CU21:CU61" si="70">+CP21</f>
        <v>3423.122166394337</v>
      </c>
      <c r="CV21" s="37">
        <f t="shared" ref="CV21:CV63" si="71">+CT21+CU21</f>
        <v>1025623.5089182113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v>2873298.95</v>
      </c>
      <c r="E22" s="39">
        <v>26.074676255728484</v>
      </c>
      <c r="F22" s="36">
        <v>3370261.87</v>
      </c>
      <c r="G22" s="39">
        <v>115.12816389970622</v>
      </c>
      <c r="H22" s="36">
        <v>6243560.8200000003</v>
      </c>
      <c r="I22" s="40">
        <v>44.766656532992997</v>
      </c>
      <c r="J22" s="38">
        <v>2234651.7199999997</v>
      </c>
      <c r="K22" s="39">
        <v>6.2997446443824856</v>
      </c>
      <c r="L22" s="36">
        <v>14223377.59</v>
      </c>
      <c r="M22" s="39">
        <v>49.385527400375686</v>
      </c>
      <c r="N22" s="36">
        <v>16458029.309999999</v>
      </c>
      <c r="O22" s="40">
        <v>25.606522992618959</v>
      </c>
      <c r="P22" s="116">
        <f t="shared" si="42"/>
        <v>5107950.67</v>
      </c>
      <c r="Q22" s="117">
        <f t="shared" si="43"/>
        <v>17593639.460000001</v>
      </c>
      <c r="R22" s="118">
        <f t="shared" si="44"/>
        <v>22701590.130000003</v>
      </c>
      <c r="S22" s="32"/>
      <c r="T22" s="35">
        <v>3548484.4043134926</v>
      </c>
      <c r="U22" s="39">
        <v>18.408057376294263</v>
      </c>
      <c r="V22" s="36">
        <v>11034923.274191532</v>
      </c>
      <c r="W22" s="39">
        <v>189.44074290457567</v>
      </c>
      <c r="X22" s="36">
        <v>14583407.678505026</v>
      </c>
      <c r="Y22" s="40">
        <v>58.097059487785842</v>
      </c>
      <c r="Z22" s="38">
        <v>5996723.1653731056</v>
      </c>
      <c r="AA22" s="39">
        <v>6.4531548047102625</v>
      </c>
      <c r="AB22" s="36">
        <v>15838402.505911391</v>
      </c>
      <c r="AC22" s="39">
        <v>36.507053223873484</v>
      </c>
      <c r="AD22" s="36">
        <v>21835125.671284497</v>
      </c>
      <c r="AE22" s="40">
        <v>16.018549917860561</v>
      </c>
      <c r="AF22" s="116">
        <f t="shared" si="45"/>
        <v>9545207.5696865991</v>
      </c>
      <c r="AG22" s="117">
        <f t="shared" si="46"/>
        <v>26873325.780102924</v>
      </c>
      <c r="AH22" s="118">
        <f t="shared" si="47"/>
        <v>36418533.349789523</v>
      </c>
      <c r="AI22" s="32"/>
      <c r="AJ22" s="35">
        <v>653007.29469791311</v>
      </c>
      <c r="AK22" s="39">
        <v>12.216704607833442</v>
      </c>
      <c r="AL22" s="36">
        <v>1880517.4353319206</v>
      </c>
      <c r="AM22" s="39">
        <v>67.221356044036483</v>
      </c>
      <c r="AN22" s="36">
        <v>2533524.7300298335</v>
      </c>
      <c r="AO22" s="40">
        <v>31.114062043668973</v>
      </c>
      <c r="AP22" s="38">
        <v>554998.19433682563</v>
      </c>
      <c r="AQ22" s="39">
        <v>3.3766202922570234</v>
      </c>
      <c r="AR22" s="36">
        <v>4253363.4100203067</v>
      </c>
      <c r="AS22" s="39">
        <v>30.136629988240468</v>
      </c>
      <c r="AT22" s="36">
        <v>4808361.6043571327</v>
      </c>
      <c r="AU22" s="40">
        <v>15.739266334176099</v>
      </c>
      <c r="AV22" s="116">
        <f t="shared" si="48"/>
        <v>1208005.4890347389</v>
      </c>
      <c r="AW22" s="117">
        <f t="shared" si="49"/>
        <v>6133880.8453522269</v>
      </c>
      <c r="AX22" s="118">
        <f t="shared" si="50"/>
        <v>7341886.3343869653</v>
      </c>
      <c r="AY22" s="32"/>
      <c r="AZ22" s="35">
        <v>6576394.80346647</v>
      </c>
      <c r="BA22" s="39">
        <v>32.50386439495135</v>
      </c>
      <c r="BB22" s="36">
        <v>9083373.3003814407</v>
      </c>
      <c r="BC22" s="39">
        <v>150.50297161961888</v>
      </c>
      <c r="BD22" s="36">
        <v>15659768.10384791</v>
      </c>
      <c r="BE22" s="40">
        <v>59.61538032529279</v>
      </c>
      <c r="BF22" s="38">
        <v>6340831.6489469539</v>
      </c>
      <c r="BG22" s="39">
        <v>5.9629772156196594</v>
      </c>
      <c r="BH22" s="36">
        <v>24103528.877357356</v>
      </c>
      <c r="BI22" s="39">
        <v>47.474408105310019</v>
      </c>
      <c r="BJ22" s="36">
        <v>30444360.526304312</v>
      </c>
      <c r="BK22" s="40">
        <v>19.377945357631845</v>
      </c>
      <c r="BL22" s="116">
        <f t="shared" si="51"/>
        <v>12917226.452413425</v>
      </c>
      <c r="BM22" s="117">
        <f t="shared" si="52"/>
        <v>33186902.177738797</v>
      </c>
      <c r="BN22" s="118">
        <f t="shared" si="53"/>
        <v>46104128.630152225</v>
      </c>
      <c r="BO22" s="32"/>
      <c r="BP22" s="35">
        <v>2137800.4253381612</v>
      </c>
      <c r="BQ22" s="39">
        <v>20.300648820478802</v>
      </c>
      <c r="BR22" s="36">
        <v>2346793.5228005201</v>
      </c>
      <c r="BS22" s="39">
        <v>109.40252308985689</v>
      </c>
      <c r="BT22" s="36">
        <v>4484593.9481386812</v>
      </c>
      <c r="BU22" s="40">
        <v>35.379178814265622</v>
      </c>
      <c r="BV22" s="38">
        <v>1793894.4088412186</v>
      </c>
      <c r="BW22" s="39">
        <v>5.6406275137996564</v>
      </c>
      <c r="BX22" s="36">
        <v>8115720.121330237</v>
      </c>
      <c r="BY22" s="39">
        <v>37.00620646550378</v>
      </c>
      <c r="BZ22" s="36">
        <v>9909614.5301714558</v>
      </c>
      <c r="CA22" s="40">
        <v>18.442050497399133</v>
      </c>
      <c r="CB22" s="116">
        <f t="shared" si="54"/>
        <v>3931694.83417938</v>
      </c>
      <c r="CC22" s="117">
        <f t="shared" si="55"/>
        <v>10462513.644130757</v>
      </c>
      <c r="CD22" s="118">
        <f t="shared" si="56"/>
        <v>14394208.478310138</v>
      </c>
      <c r="CE22" s="32"/>
      <c r="CF22" s="38">
        <f t="shared" si="57"/>
        <v>15788985.877816036</v>
      </c>
      <c r="CG22" s="39">
        <f t="shared" si="58"/>
        <v>23.776854621287331</v>
      </c>
      <c r="CH22" s="36">
        <f t="shared" si="59"/>
        <v>27715869.402705416</v>
      </c>
      <c r="CI22" s="39">
        <f t="shared" si="60"/>
        <v>140.47331486948704</v>
      </c>
      <c r="CJ22" s="36">
        <f t="shared" si="61"/>
        <v>43504855.280521452</v>
      </c>
      <c r="CK22" s="40">
        <f t="shared" si="62"/>
        <v>50.507638318041231</v>
      </c>
      <c r="CL22" s="38">
        <f t="shared" si="63"/>
        <v>16921099.137498103</v>
      </c>
      <c r="CM22" s="39">
        <f t="shared" si="64"/>
        <v>5.9797073122697677</v>
      </c>
      <c r="CN22" s="36">
        <f t="shared" si="65"/>
        <v>66534392.504619293</v>
      </c>
      <c r="CO22" s="39">
        <f t="shared" si="66"/>
        <v>41.8452335677718</v>
      </c>
      <c r="CP22" s="36">
        <f t="shared" si="67"/>
        <v>83455491.642117396</v>
      </c>
      <c r="CQ22" s="40">
        <f t="shared" si="68"/>
        <v>18.882336875855934</v>
      </c>
      <c r="CR22" s="152"/>
      <c r="CS22" s="161" t="s">
        <v>20</v>
      </c>
      <c r="CT22" s="38">
        <f t="shared" si="69"/>
        <v>43504855.280521452</v>
      </c>
      <c r="CU22" s="36">
        <f t="shared" si="70"/>
        <v>83455491.642117396</v>
      </c>
      <c r="CV22" s="37">
        <f t="shared" si="71"/>
        <v>126960346.92263885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v>26099.78</v>
      </c>
      <c r="E23" s="39">
        <v>0.23685085530196467</v>
      </c>
      <c r="F23" s="36">
        <v>1094.01</v>
      </c>
      <c r="G23" s="39">
        <v>3.7371387579422009E-2</v>
      </c>
      <c r="H23" s="36">
        <v>27193.789999999997</v>
      </c>
      <c r="I23" s="40">
        <v>0.19498089181108344</v>
      </c>
      <c r="J23" s="38">
        <v>48374.100000000006</v>
      </c>
      <c r="K23" s="39">
        <v>0.13637224748464288</v>
      </c>
      <c r="L23" s="36">
        <v>2202.35</v>
      </c>
      <c r="M23" s="39">
        <v>7.6468627498637179E-3</v>
      </c>
      <c r="N23" s="36">
        <v>50576.450000000004</v>
      </c>
      <c r="O23" s="40">
        <v>7.8690285781854857E-2</v>
      </c>
      <c r="P23" s="116">
        <f t="shared" si="42"/>
        <v>74473.88</v>
      </c>
      <c r="Q23" s="117">
        <f t="shared" si="43"/>
        <v>3296.3599999999997</v>
      </c>
      <c r="R23" s="118">
        <f t="shared" si="44"/>
        <v>77770.240000000005</v>
      </c>
      <c r="S23" s="32"/>
      <c r="T23" s="35">
        <v>921.56173009748591</v>
      </c>
      <c r="U23" s="39">
        <v>4.7806779657281594E-3</v>
      </c>
      <c r="V23" s="36">
        <v>204.16140275896697</v>
      </c>
      <c r="W23" s="39">
        <v>3.5049167855616646E-3</v>
      </c>
      <c r="X23" s="36">
        <v>1125.7231328564528</v>
      </c>
      <c r="Y23" s="40">
        <v>4.4846311135315108E-3</v>
      </c>
      <c r="Z23" s="38">
        <v>125162.88032479625</v>
      </c>
      <c r="AA23" s="39">
        <v>0.13468946627438338</v>
      </c>
      <c r="AB23" s="36">
        <v>18957.381910112432</v>
      </c>
      <c r="AC23" s="39">
        <v>4.3696209268546213E-2</v>
      </c>
      <c r="AD23" s="36">
        <v>144120.26223490867</v>
      </c>
      <c r="AE23" s="40">
        <v>0.10572861587973771</v>
      </c>
      <c r="AF23" s="116">
        <f t="shared" si="45"/>
        <v>126084.44205489373</v>
      </c>
      <c r="AG23" s="117">
        <f t="shared" si="46"/>
        <v>19161.543312871399</v>
      </c>
      <c r="AH23" s="118">
        <f t="shared" si="47"/>
        <v>145245.98536776513</v>
      </c>
      <c r="AI23" s="32"/>
      <c r="AJ23" s="35">
        <v>549.64609876026009</v>
      </c>
      <c r="AK23" s="39">
        <v>1.0282984710773406E-2</v>
      </c>
      <c r="AL23" s="36">
        <v>-16.698102762232651</v>
      </c>
      <c r="AM23" s="39">
        <v>-5.968937537884772E-4</v>
      </c>
      <c r="AN23" s="36">
        <v>532.94799599802741</v>
      </c>
      <c r="AO23" s="40">
        <v>6.5451016984296043E-3</v>
      </c>
      <c r="AP23" s="38">
        <v>13988.796169691122</v>
      </c>
      <c r="AQ23" s="39">
        <v>8.5108120157522116E-2</v>
      </c>
      <c r="AR23" s="36">
        <v>74.543905184059412</v>
      </c>
      <c r="AS23" s="39">
        <v>5.2817073733178927E-4</v>
      </c>
      <c r="AT23" s="36">
        <v>14063.340074875181</v>
      </c>
      <c r="AU23" s="40">
        <v>4.6033695715808398E-2</v>
      </c>
      <c r="AV23" s="116">
        <f t="shared" si="48"/>
        <v>14538.442268451383</v>
      </c>
      <c r="AW23" s="117">
        <f t="shared" si="49"/>
        <v>57.845802421826761</v>
      </c>
      <c r="AX23" s="118">
        <f t="shared" si="50"/>
        <v>14596.28807087321</v>
      </c>
      <c r="AY23" s="32"/>
      <c r="AZ23" s="35">
        <v>5405.7262736297143</v>
      </c>
      <c r="BA23" s="39">
        <v>2.6717829297850149E-2</v>
      </c>
      <c r="BB23" s="36">
        <v>1259.7677506389023</v>
      </c>
      <c r="BC23" s="39">
        <v>2.0873169443972533E-2</v>
      </c>
      <c r="BD23" s="36">
        <v>6665.4940242686171</v>
      </c>
      <c r="BE23" s="40">
        <v>2.5374958216341621E-2</v>
      </c>
      <c r="BF23" s="38">
        <v>133625.08243525471</v>
      </c>
      <c r="BG23" s="39">
        <v>0.12566227367494462</v>
      </c>
      <c r="BH23" s="36">
        <v>10114.743063983957</v>
      </c>
      <c r="BI23" s="39">
        <v>1.9922038907382391E-2</v>
      </c>
      <c r="BJ23" s="36">
        <v>143739.82549923865</v>
      </c>
      <c r="BK23" s="40">
        <v>9.1490917729514384E-2</v>
      </c>
      <c r="BL23" s="116">
        <f t="shared" si="51"/>
        <v>139030.80870888443</v>
      </c>
      <c r="BM23" s="117">
        <f t="shared" si="52"/>
        <v>11374.510814622859</v>
      </c>
      <c r="BN23" s="118">
        <f t="shared" si="53"/>
        <v>150405.31952350729</v>
      </c>
      <c r="BO23" s="32"/>
      <c r="BP23" s="35">
        <v>1489.445909811823</v>
      </c>
      <c r="BQ23" s="39">
        <v>1.4143845231673327E-2</v>
      </c>
      <c r="BR23" s="36">
        <v>648.54576270919415</v>
      </c>
      <c r="BS23" s="39">
        <v>3.0233824190443064E-2</v>
      </c>
      <c r="BT23" s="36">
        <v>2137.9916725210169</v>
      </c>
      <c r="BU23" s="40">
        <v>1.6866719832444633E-2</v>
      </c>
      <c r="BV23" s="38">
        <v>19050.922481339043</v>
      </c>
      <c r="BW23" s="39">
        <v>5.9902721688574516E-2</v>
      </c>
      <c r="BX23" s="36">
        <v>529.34699229124476</v>
      </c>
      <c r="BY23" s="39">
        <v>2.4137259289089942E-3</v>
      </c>
      <c r="BZ23" s="36">
        <v>19580.269473630287</v>
      </c>
      <c r="CA23" s="40">
        <v>3.6439390985990729E-2</v>
      </c>
      <c r="CB23" s="116">
        <f t="shared" si="54"/>
        <v>20540.368391150867</v>
      </c>
      <c r="CC23" s="117">
        <f t="shared" si="55"/>
        <v>1177.8927550004389</v>
      </c>
      <c r="CD23" s="118">
        <f t="shared" si="56"/>
        <v>21718.261146151304</v>
      </c>
      <c r="CE23" s="32"/>
      <c r="CF23" s="38">
        <f t="shared" si="57"/>
        <v>34466.160012299282</v>
      </c>
      <c r="CG23" s="39">
        <f t="shared" si="58"/>
        <v>5.1903072325745925E-2</v>
      </c>
      <c r="CH23" s="36">
        <f t="shared" si="59"/>
        <v>3189.7868133448305</v>
      </c>
      <c r="CI23" s="39">
        <f t="shared" si="60"/>
        <v>1.616690859979979E-2</v>
      </c>
      <c r="CJ23" s="36">
        <f t="shared" si="61"/>
        <v>37655.946825644111</v>
      </c>
      <c r="CK23" s="40">
        <f t="shared" si="62"/>
        <v>4.3717257086120551E-2</v>
      </c>
      <c r="CL23" s="38">
        <f t="shared" si="63"/>
        <v>340201.78141108109</v>
      </c>
      <c r="CM23" s="39">
        <f t="shared" si="64"/>
        <v>0.120223105096223</v>
      </c>
      <c r="CN23" s="36">
        <f t="shared" si="65"/>
        <v>31878.365871571692</v>
      </c>
      <c r="CO23" s="39">
        <f t="shared" si="66"/>
        <v>2.0049144742130015E-2</v>
      </c>
      <c r="CP23" s="36">
        <f t="shared" si="67"/>
        <v>372080.14728265279</v>
      </c>
      <c r="CQ23" s="40">
        <f t="shared" si="68"/>
        <v>8.4185504723136365E-2</v>
      </c>
      <c r="CR23" s="152"/>
      <c r="CS23" s="161" t="s">
        <v>21</v>
      </c>
      <c r="CT23" s="38">
        <f t="shared" si="69"/>
        <v>37655.946825644111</v>
      </c>
      <c r="CU23" s="36">
        <f t="shared" si="70"/>
        <v>372080.14728265279</v>
      </c>
      <c r="CV23" s="37">
        <f t="shared" si="71"/>
        <v>409736.09410829691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v>11112836.09</v>
      </c>
      <c r="E24" s="39">
        <v>100.84700839421026</v>
      </c>
      <c r="F24" s="36">
        <v>3070804.34</v>
      </c>
      <c r="G24" s="39">
        <v>104.89869303819088</v>
      </c>
      <c r="H24" s="36">
        <v>14183640.43</v>
      </c>
      <c r="I24" s="40">
        <v>101.69744122349769</v>
      </c>
      <c r="J24" s="38">
        <v>7801652.4400000004</v>
      </c>
      <c r="K24" s="39">
        <v>21.993770991849935</v>
      </c>
      <c r="L24" s="36">
        <v>9643022.2799999993</v>
      </c>
      <c r="M24" s="39">
        <v>33.481902453759801</v>
      </c>
      <c r="N24" s="36">
        <v>17444674.719999999</v>
      </c>
      <c r="O24" s="40">
        <v>27.141613124058697</v>
      </c>
      <c r="P24" s="116">
        <f t="shared" si="42"/>
        <v>18914488.530000001</v>
      </c>
      <c r="Q24" s="117">
        <f t="shared" si="43"/>
        <v>12713826.619999999</v>
      </c>
      <c r="R24" s="118">
        <f t="shared" si="44"/>
        <v>31628315.149999999</v>
      </c>
      <c r="S24" s="32"/>
      <c r="T24" s="35">
        <v>12525991.01409152</v>
      </c>
      <c r="U24" s="39">
        <v>64.979618059488715</v>
      </c>
      <c r="V24" s="36">
        <v>5192747.6609093901</v>
      </c>
      <c r="W24" s="39">
        <v>89.14588259071914</v>
      </c>
      <c r="X24" s="36">
        <v>17718738.67500091</v>
      </c>
      <c r="Y24" s="40">
        <v>70.587522309160732</v>
      </c>
      <c r="Z24" s="38">
        <v>13020457.266687252</v>
      </c>
      <c r="AA24" s="39">
        <v>14.011489950915506</v>
      </c>
      <c r="AB24" s="36">
        <v>5773822.3361317376</v>
      </c>
      <c r="AC24" s="39">
        <v>13.308491134233972</v>
      </c>
      <c r="AD24" s="36">
        <v>18794279.602818988</v>
      </c>
      <c r="AE24" s="40">
        <v>13.787743222559349</v>
      </c>
      <c r="AF24" s="116">
        <f t="shared" si="45"/>
        <v>25546448.280778773</v>
      </c>
      <c r="AG24" s="117">
        <f t="shared" si="46"/>
        <v>10966569.997041129</v>
      </c>
      <c r="AH24" s="118">
        <f t="shared" si="47"/>
        <v>36513018.277819902</v>
      </c>
      <c r="AI24" s="32"/>
      <c r="AJ24" s="35">
        <v>7885095.4632840985</v>
      </c>
      <c r="AK24" s="39">
        <v>147.51731391312015</v>
      </c>
      <c r="AL24" s="36">
        <v>6727618.807023285</v>
      </c>
      <c r="AM24" s="39">
        <v>240.48682062639088</v>
      </c>
      <c r="AN24" s="36">
        <v>14612714.270307384</v>
      </c>
      <c r="AO24" s="40">
        <v>179.45784899735204</v>
      </c>
      <c r="AP24" s="38">
        <v>5182392.9571371591</v>
      </c>
      <c r="AQ24" s="39">
        <v>31.529784060701239</v>
      </c>
      <c r="AR24" s="36">
        <v>7448943.5979246106</v>
      </c>
      <c r="AS24" s="39">
        <v>52.778480316323339</v>
      </c>
      <c r="AT24" s="36">
        <v>12631336.555061769</v>
      </c>
      <c r="AU24" s="40">
        <v>41.34630182900144</v>
      </c>
      <c r="AV24" s="116">
        <f t="shared" si="48"/>
        <v>13067488.420421258</v>
      </c>
      <c r="AW24" s="117">
        <f t="shared" si="49"/>
        <v>14176562.404947896</v>
      </c>
      <c r="AX24" s="118">
        <f t="shared" si="50"/>
        <v>27244050.825369153</v>
      </c>
      <c r="AY24" s="32"/>
      <c r="AZ24" s="35">
        <v>24768756.927947916</v>
      </c>
      <c r="BA24" s="39">
        <v>122.41970570154436</v>
      </c>
      <c r="BB24" s="36">
        <v>10354091.919184927</v>
      </c>
      <c r="BC24" s="39">
        <v>171.55758667262691</v>
      </c>
      <c r="BD24" s="36">
        <v>35122848.847132847</v>
      </c>
      <c r="BE24" s="40">
        <v>133.70964232957533</v>
      </c>
      <c r="BF24" s="38">
        <v>34050579.704881676</v>
      </c>
      <c r="BG24" s="39">
        <v>32.021482701337881</v>
      </c>
      <c r="BH24" s="36">
        <v>20519206.965317678</v>
      </c>
      <c r="BI24" s="39">
        <v>40.414713149488549</v>
      </c>
      <c r="BJ24" s="36">
        <v>54569786.67019935</v>
      </c>
      <c r="BK24" s="40">
        <v>34.733866173970029</v>
      </c>
      <c r="BL24" s="116">
        <f t="shared" si="51"/>
        <v>58819336.632829592</v>
      </c>
      <c r="BM24" s="117">
        <f t="shared" si="52"/>
        <v>30873298.884502605</v>
      </c>
      <c r="BN24" s="118">
        <f t="shared" si="53"/>
        <v>89692635.517332196</v>
      </c>
      <c r="BO24" s="32"/>
      <c r="BP24" s="35">
        <v>13944599.951592445</v>
      </c>
      <c r="BQ24" s="39">
        <v>132.4185472152131</v>
      </c>
      <c r="BR24" s="36">
        <v>4253730.9409610964</v>
      </c>
      <c r="BS24" s="39">
        <v>198.2998900266233</v>
      </c>
      <c r="BT24" s="36">
        <v>18198330.892553542</v>
      </c>
      <c r="BU24" s="40">
        <v>143.56751362875355</v>
      </c>
      <c r="BV24" s="38">
        <v>7798605.8527954314</v>
      </c>
      <c r="BW24" s="39">
        <v>24.521527312731877</v>
      </c>
      <c r="BX24" s="36">
        <v>8010003.1310004843</v>
      </c>
      <c r="BY24" s="39">
        <v>36.524156233045389</v>
      </c>
      <c r="BZ24" s="36">
        <v>15808608.983795915</v>
      </c>
      <c r="CA24" s="40">
        <v>29.420232672537423</v>
      </c>
      <c r="CB24" s="116">
        <f t="shared" si="54"/>
        <v>21743205.804387875</v>
      </c>
      <c r="CC24" s="117">
        <f t="shared" si="55"/>
        <v>12263734.071961582</v>
      </c>
      <c r="CD24" s="118">
        <f t="shared" si="56"/>
        <v>34006939.876349457</v>
      </c>
      <c r="CE24" s="32"/>
      <c r="CF24" s="38">
        <f t="shared" si="57"/>
        <v>70237279.446915984</v>
      </c>
      <c r="CG24" s="39">
        <f t="shared" si="58"/>
        <v>105.77130129367464</v>
      </c>
      <c r="CH24" s="36">
        <f t="shared" si="59"/>
        <v>29598993.668078698</v>
      </c>
      <c r="CI24" s="39">
        <f t="shared" si="60"/>
        <v>150.01761975938996</v>
      </c>
      <c r="CJ24" s="36">
        <f t="shared" si="61"/>
        <v>99836273.114994675</v>
      </c>
      <c r="CK24" s="40">
        <f t="shared" si="62"/>
        <v>115.90647390961497</v>
      </c>
      <c r="CL24" s="38">
        <f t="shared" si="63"/>
        <v>67853688.221501529</v>
      </c>
      <c r="CM24" s="39">
        <f t="shared" si="64"/>
        <v>23.978654833564072</v>
      </c>
      <c r="CN24" s="36">
        <f t="shared" si="65"/>
        <v>51394998.310374506</v>
      </c>
      <c r="CO24" s="39">
        <f t="shared" si="66"/>
        <v>32.323669421999242</v>
      </c>
      <c r="CP24" s="36">
        <f t="shared" si="67"/>
        <v>119248686.53187603</v>
      </c>
      <c r="CQ24" s="40">
        <f t="shared" si="68"/>
        <v>26.980775342552381</v>
      </c>
      <c r="CR24" s="152"/>
      <c r="CS24" s="161" t="s">
        <v>22</v>
      </c>
      <c r="CT24" s="38">
        <f t="shared" si="69"/>
        <v>99836273.114994675</v>
      </c>
      <c r="CU24" s="36">
        <f t="shared" si="70"/>
        <v>119248686.53187603</v>
      </c>
      <c r="CV24" s="37">
        <f t="shared" si="71"/>
        <v>219084959.6468707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v>24381492.761790961</v>
      </c>
      <c r="E25" s="39">
        <v>221.25770463079959</v>
      </c>
      <c r="F25" s="36">
        <v>0</v>
      </c>
      <c r="G25" s="39">
        <v>0</v>
      </c>
      <c r="H25" s="36">
        <v>24381492.761790961</v>
      </c>
      <c r="I25" s="40">
        <v>174.81657401853431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2"/>
        <v>24381492.761790961</v>
      </c>
      <c r="Q25" s="117">
        <f t="shared" si="43"/>
        <v>0</v>
      </c>
      <c r="R25" s="118">
        <f t="shared" si="44"/>
        <v>24381492.761790961</v>
      </c>
      <c r="S25" s="32"/>
      <c r="T25" s="35">
        <v>48415454.170977548</v>
      </c>
      <c r="U25" s="39">
        <v>251.15918705893898</v>
      </c>
      <c r="V25" s="36">
        <v>3328579.1772773508</v>
      </c>
      <c r="W25" s="39">
        <v>57.142990167851515</v>
      </c>
      <c r="X25" s="36">
        <v>51744033.348254897</v>
      </c>
      <c r="Y25" s="40">
        <v>206.13674456913407</v>
      </c>
      <c r="Z25" s="38">
        <v>74532.459193816147</v>
      </c>
      <c r="AA25" s="39">
        <v>8.020538615667798E-2</v>
      </c>
      <c r="AB25" s="36">
        <v>91397.809712631541</v>
      </c>
      <c r="AC25" s="39">
        <v>0.21066927062114704</v>
      </c>
      <c r="AD25" s="36">
        <v>165930.26890644769</v>
      </c>
      <c r="AE25" s="40">
        <v>0.12172873815228186</v>
      </c>
      <c r="AF25" s="116">
        <f t="shared" si="45"/>
        <v>48489986.630171366</v>
      </c>
      <c r="AG25" s="117">
        <f t="shared" si="46"/>
        <v>3419976.9869899824</v>
      </c>
      <c r="AH25" s="118">
        <f t="shared" si="47"/>
        <v>51909963.617161348</v>
      </c>
      <c r="AI25" s="32"/>
      <c r="AJ25" s="35">
        <v>5402977.3100809911</v>
      </c>
      <c r="AK25" s="39">
        <v>101.08091951809084</v>
      </c>
      <c r="AL25" s="36">
        <v>321152.20650000108</v>
      </c>
      <c r="AM25" s="39">
        <v>11.479971635388779</v>
      </c>
      <c r="AN25" s="36">
        <v>5724129.5165809924</v>
      </c>
      <c r="AO25" s="40">
        <v>70.297684018580966</v>
      </c>
      <c r="AP25" s="38">
        <v>12241.939486806132</v>
      </c>
      <c r="AQ25" s="39">
        <v>7.4480208601625242E-2</v>
      </c>
      <c r="AR25" s="36">
        <v>0</v>
      </c>
      <c r="AS25" s="39">
        <v>0</v>
      </c>
      <c r="AT25" s="36">
        <v>12241.939486806132</v>
      </c>
      <c r="AU25" s="40">
        <v>4.0071683846554122E-2</v>
      </c>
      <c r="AV25" s="116">
        <f t="shared" si="48"/>
        <v>5415219.2495677974</v>
      </c>
      <c r="AW25" s="117">
        <f t="shared" si="49"/>
        <v>321152.20650000108</v>
      </c>
      <c r="AX25" s="118">
        <f t="shared" si="50"/>
        <v>5736371.4560677987</v>
      </c>
      <c r="AY25" s="32"/>
      <c r="AZ25" s="35">
        <v>42802905.09500128</v>
      </c>
      <c r="BA25" s="39">
        <v>211.55357372774364</v>
      </c>
      <c r="BB25" s="36">
        <v>2570266.6463815928</v>
      </c>
      <c r="BC25" s="39">
        <v>42.586906355481112</v>
      </c>
      <c r="BD25" s="36">
        <v>45373171.741382875</v>
      </c>
      <c r="BE25" s="40">
        <v>172.7317334451914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51"/>
        <v>42802905.09500128</v>
      </c>
      <c r="BM25" s="117">
        <f t="shared" si="52"/>
        <v>2570266.6463815928</v>
      </c>
      <c r="BN25" s="118">
        <f t="shared" si="53"/>
        <v>45373171.741382875</v>
      </c>
      <c r="BO25" s="32"/>
      <c r="BP25" s="35">
        <v>17988017.450506523</v>
      </c>
      <c r="BQ25" s="39">
        <v>170.81502132343076</v>
      </c>
      <c r="BR25" s="36">
        <v>823005.67249239236</v>
      </c>
      <c r="BS25" s="39">
        <v>38.366774159358179</v>
      </c>
      <c r="BT25" s="36">
        <v>18811023.122998916</v>
      </c>
      <c r="BU25" s="40">
        <v>148.40107230312023</v>
      </c>
      <c r="BV25" s="38">
        <v>16113.332746871178</v>
      </c>
      <c r="BW25" s="39">
        <v>5.0665918564137387E-2</v>
      </c>
      <c r="BX25" s="36">
        <v>0</v>
      </c>
      <c r="BY25" s="39">
        <v>0</v>
      </c>
      <c r="BZ25" s="36">
        <v>16113.332746871178</v>
      </c>
      <c r="CA25" s="40">
        <v>2.9987331524796643E-2</v>
      </c>
      <c r="CB25" s="116">
        <f t="shared" si="54"/>
        <v>18004130.783253394</v>
      </c>
      <c r="CC25" s="117">
        <f t="shared" si="55"/>
        <v>823005.67249239236</v>
      </c>
      <c r="CD25" s="118">
        <f t="shared" si="56"/>
        <v>18827136.455745786</v>
      </c>
      <c r="CE25" s="32"/>
      <c r="CF25" s="38">
        <f t="shared" si="57"/>
        <v>138990846.78835732</v>
      </c>
      <c r="CG25" s="39">
        <f t="shared" si="58"/>
        <v>209.30825977998245</v>
      </c>
      <c r="CH25" s="36">
        <f t="shared" si="59"/>
        <v>7043003.7026513368</v>
      </c>
      <c r="CI25" s="39">
        <f t="shared" si="60"/>
        <v>35.696303167488978</v>
      </c>
      <c r="CJ25" s="36">
        <f t="shared" si="61"/>
        <v>146033850.49100864</v>
      </c>
      <c r="CK25" s="40">
        <f t="shared" si="62"/>
        <v>169.54026982117489</v>
      </c>
      <c r="CL25" s="38">
        <f t="shared" si="63"/>
        <v>102887.73142749346</v>
      </c>
      <c r="CM25" s="39">
        <f t="shared" si="64"/>
        <v>3.6359252727054099E-2</v>
      </c>
      <c r="CN25" s="36">
        <f t="shared" si="65"/>
        <v>91397.809712631541</v>
      </c>
      <c r="CO25" s="39">
        <f t="shared" si="66"/>
        <v>5.7482492152345119E-2</v>
      </c>
      <c r="CP25" s="36">
        <f t="shared" si="67"/>
        <v>194285.54114012502</v>
      </c>
      <c r="CQ25" s="40">
        <f t="shared" si="68"/>
        <v>4.3958341934497651E-2</v>
      </c>
      <c r="CR25" s="152"/>
      <c r="CS25" s="161" t="s">
        <v>23</v>
      </c>
      <c r="CT25" s="38">
        <f t="shared" si="69"/>
        <v>146033850.49100864</v>
      </c>
      <c r="CU25" s="36">
        <f t="shared" si="70"/>
        <v>194285.54114012502</v>
      </c>
      <c r="CV25" s="37">
        <f t="shared" si="71"/>
        <v>146228136.03214878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v>4747964.8740171483</v>
      </c>
      <c r="E26" s="39">
        <v>43.086935650593475</v>
      </c>
      <c r="F26" s="36">
        <v>0</v>
      </c>
      <c r="G26" s="39">
        <v>0</v>
      </c>
      <c r="H26" s="36">
        <v>4747964.8740171483</v>
      </c>
      <c r="I26" s="40">
        <v>34.043155640444461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2"/>
        <v>4747964.8740171483</v>
      </c>
      <c r="Q26" s="117">
        <f t="shared" si="43"/>
        <v>0</v>
      </c>
      <c r="R26" s="118">
        <f t="shared" si="44"/>
        <v>4747964.8740171483</v>
      </c>
      <c r="S26" s="32"/>
      <c r="T26" s="35">
        <v>12008113.998245539</v>
      </c>
      <c r="U26" s="39">
        <v>62.293088055307621</v>
      </c>
      <c r="V26" s="36">
        <v>917515.63639110676</v>
      </c>
      <c r="W26" s="39">
        <v>15.751341397272219</v>
      </c>
      <c r="X26" s="36">
        <v>12925629.634636646</v>
      </c>
      <c r="Y26" s="40">
        <v>51.492839695307296</v>
      </c>
      <c r="Z26" s="38">
        <v>4345.3841897260045</v>
      </c>
      <c r="AA26" s="39">
        <v>4.6761266259816893E-3</v>
      </c>
      <c r="AB26" s="36">
        <v>14179.550066457487</v>
      </c>
      <c r="AC26" s="39">
        <v>3.2683447006321351E-2</v>
      </c>
      <c r="AD26" s="36">
        <v>18524.934256183493</v>
      </c>
      <c r="AE26" s="40">
        <v>1.3590147754359311E-2</v>
      </c>
      <c r="AF26" s="116">
        <f t="shared" si="45"/>
        <v>12012459.382435266</v>
      </c>
      <c r="AG26" s="117">
        <f t="shared" si="46"/>
        <v>931695.18645756424</v>
      </c>
      <c r="AH26" s="118">
        <f t="shared" si="47"/>
        <v>12944154.568892831</v>
      </c>
      <c r="AI26" s="32"/>
      <c r="AJ26" s="35">
        <v>924861.57301902492</v>
      </c>
      <c r="AK26" s="39">
        <v>17.302656084319107</v>
      </c>
      <c r="AL26" s="36">
        <v>37146.308107864199</v>
      </c>
      <c r="AM26" s="39">
        <v>1.3278394319165039</v>
      </c>
      <c r="AN26" s="36">
        <v>962007.88112688914</v>
      </c>
      <c r="AO26" s="40">
        <v>11.814359869906655</v>
      </c>
      <c r="AP26" s="38">
        <v>1225.960813193823</v>
      </c>
      <c r="AQ26" s="39">
        <v>7.4587704997646888E-3</v>
      </c>
      <c r="AR26" s="36">
        <v>0</v>
      </c>
      <c r="AS26" s="39">
        <v>0</v>
      </c>
      <c r="AT26" s="36">
        <v>1225.960813193823</v>
      </c>
      <c r="AU26" s="40">
        <v>4.0129518829523404E-3</v>
      </c>
      <c r="AV26" s="116">
        <f t="shared" si="48"/>
        <v>926087.53383221873</v>
      </c>
      <c r="AW26" s="117">
        <f t="shared" si="49"/>
        <v>37146.308107864199</v>
      </c>
      <c r="AX26" s="118">
        <f t="shared" si="50"/>
        <v>963233.84194008296</v>
      </c>
      <c r="AY26" s="32"/>
      <c r="AZ26" s="35">
        <v>8685695.9549987223</v>
      </c>
      <c r="BA26" s="39">
        <v>42.929095946040761</v>
      </c>
      <c r="BB26" s="36">
        <v>577942.31611840776</v>
      </c>
      <c r="BC26" s="39">
        <v>9.5759618287286354</v>
      </c>
      <c r="BD26" s="36">
        <v>9263638.2711171303</v>
      </c>
      <c r="BE26" s="40">
        <v>35.265868246981611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1"/>
        <v>8685695.9549987223</v>
      </c>
      <c r="BM26" s="117">
        <f t="shared" si="52"/>
        <v>577942.31611840776</v>
      </c>
      <c r="BN26" s="118">
        <f t="shared" si="53"/>
        <v>9263638.2711171303</v>
      </c>
      <c r="BO26" s="32"/>
      <c r="BP26" s="35">
        <v>4025943.4114858788</v>
      </c>
      <c r="BQ26" s="39">
        <v>38.230539389460141</v>
      </c>
      <c r="BR26" s="36">
        <v>190868.36042203469</v>
      </c>
      <c r="BS26" s="39">
        <v>8.8978770417246142</v>
      </c>
      <c r="BT26" s="36">
        <v>4216811.7719079135</v>
      </c>
      <c r="BU26" s="40">
        <v>33.266632259170336</v>
      </c>
      <c r="BV26" s="38">
        <v>55728.175873816603</v>
      </c>
      <c r="BW26" s="39">
        <v>0.17522875403283517</v>
      </c>
      <c r="BX26" s="36">
        <v>7883.4</v>
      </c>
      <c r="BY26" s="39">
        <v>3.5946869000989479E-2</v>
      </c>
      <c r="BZ26" s="36">
        <v>63611.575873816604</v>
      </c>
      <c r="CA26" s="40">
        <v>0.11838279792945335</v>
      </c>
      <c r="CB26" s="116">
        <f t="shared" si="54"/>
        <v>4081671.5873596952</v>
      </c>
      <c r="CC26" s="117">
        <f t="shared" si="55"/>
        <v>198751.76042203468</v>
      </c>
      <c r="CD26" s="118">
        <f t="shared" si="56"/>
        <v>4280423.3477817299</v>
      </c>
      <c r="CE26" s="32"/>
      <c r="CF26" s="38">
        <f t="shared" si="57"/>
        <v>30392579.811766312</v>
      </c>
      <c r="CG26" s="39">
        <f t="shared" si="58"/>
        <v>45.768610938183755</v>
      </c>
      <c r="CH26" s="36">
        <f t="shared" si="59"/>
        <v>1723472.6210394134</v>
      </c>
      <c r="CI26" s="39">
        <f t="shared" si="60"/>
        <v>8.7351368505357954</v>
      </c>
      <c r="CJ26" s="36">
        <f t="shared" si="61"/>
        <v>32116052.432805724</v>
      </c>
      <c r="CK26" s="40">
        <f t="shared" si="62"/>
        <v>37.285630535258207</v>
      </c>
      <c r="CL26" s="38">
        <f t="shared" si="63"/>
        <v>61299.520876736431</v>
      </c>
      <c r="CM26" s="39">
        <f t="shared" si="64"/>
        <v>2.166249309496401E-2</v>
      </c>
      <c r="CN26" s="36">
        <f t="shared" si="65"/>
        <v>22062.950066457488</v>
      </c>
      <c r="CO26" s="39">
        <f t="shared" si="66"/>
        <v>1.3875970967359515E-2</v>
      </c>
      <c r="CP26" s="36">
        <f t="shared" si="67"/>
        <v>83362.470943193912</v>
      </c>
      <c r="CQ26" s="40">
        <f t="shared" si="68"/>
        <v>1.8861290349870167E-2</v>
      </c>
      <c r="CR26" s="152"/>
      <c r="CS26" s="161" t="s">
        <v>24</v>
      </c>
      <c r="CT26" s="38">
        <f t="shared" si="69"/>
        <v>32116052.432805724</v>
      </c>
      <c r="CU26" s="36">
        <f t="shared" si="70"/>
        <v>83362.470943193912</v>
      </c>
      <c r="CV26" s="37">
        <f t="shared" si="71"/>
        <v>32199414.903748918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v>3339417.7199999997</v>
      </c>
      <c r="E27" s="39">
        <v>30.304621080811287</v>
      </c>
      <c r="F27" s="36">
        <v>608423.25</v>
      </c>
      <c r="G27" s="39">
        <v>20.783741545398648</v>
      </c>
      <c r="H27" s="36">
        <v>3947840.9699999997</v>
      </c>
      <c r="I27" s="40">
        <v>28.306225541159684</v>
      </c>
      <c r="J27" s="38">
        <v>1285230.7499999998</v>
      </c>
      <c r="K27" s="39">
        <v>3.6232158513310453</v>
      </c>
      <c r="L27" s="36">
        <v>1293217.57</v>
      </c>
      <c r="M27" s="39">
        <v>4.4902296471960756</v>
      </c>
      <c r="N27" s="36">
        <v>2578448.3199999998</v>
      </c>
      <c r="O27" s="40">
        <v>4.0117255199711233</v>
      </c>
      <c r="P27" s="116">
        <f t="shared" si="42"/>
        <v>4624648.47</v>
      </c>
      <c r="Q27" s="117">
        <f t="shared" si="43"/>
        <v>1901640.82</v>
      </c>
      <c r="R27" s="118">
        <f t="shared" si="44"/>
        <v>6526289.29</v>
      </c>
      <c r="S27" s="32"/>
      <c r="T27" s="35">
        <v>10149043.788750857</v>
      </c>
      <c r="U27" s="39">
        <v>52.649007038257686</v>
      </c>
      <c r="V27" s="36">
        <v>1766378.8613709414</v>
      </c>
      <c r="W27" s="39">
        <v>30.324100624393843</v>
      </c>
      <c r="X27" s="36">
        <v>11915422.650121799</v>
      </c>
      <c r="Y27" s="40">
        <v>47.468399278624638</v>
      </c>
      <c r="Z27" s="38">
        <v>3453858.1041623484</v>
      </c>
      <c r="AA27" s="39">
        <v>3.7167433621685286</v>
      </c>
      <c r="AB27" s="36">
        <v>1616961.6084339279</v>
      </c>
      <c r="AC27" s="39">
        <v>3.7270490807406511</v>
      </c>
      <c r="AD27" s="36">
        <v>5070819.7125962768</v>
      </c>
      <c r="AE27" s="40">
        <v>3.7200234115216082</v>
      </c>
      <c r="AF27" s="116">
        <f t="shared" si="45"/>
        <v>13602901.892913206</v>
      </c>
      <c r="AG27" s="117">
        <f t="shared" si="46"/>
        <v>3383340.469804869</v>
      </c>
      <c r="AH27" s="118">
        <f t="shared" si="47"/>
        <v>16986242.362718076</v>
      </c>
      <c r="AI27" s="32"/>
      <c r="AJ27" s="35">
        <v>943535.85492246191</v>
      </c>
      <c r="AK27" s="39">
        <v>17.652021531887712</v>
      </c>
      <c r="AL27" s="36">
        <v>396799.1886671923</v>
      </c>
      <c r="AM27" s="39">
        <v>14.184063938058706</v>
      </c>
      <c r="AN27" s="36">
        <v>1340335.0435896541</v>
      </c>
      <c r="AO27" s="40">
        <v>16.460572581449078</v>
      </c>
      <c r="AP27" s="38">
        <v>463475.6913634048</v>
      </c>
      <c r="AQ27" s="39">
        <v>2.8197955243720063</v>
      </c>
      <c r="AR27" s="36">
        <v>300096.57104124979</v>
      </c>
      <c r="AS27" s="39">
        <v>2.126293582369132</v>
      </c>
      <c r="AT27" s="36">
        <v>763572.26240465464</v>
      </c>
      <c r="AU27" s="40">
        <v>2.4994100261689964</v>
      </c>
      <c r="AV27" s="116">
        <f t="shared" si="48"/>
        <v>1407011.5462858668</v>
      </c>
      <c r="AW27" s="117">
        <f t="shared" si="49"/>
        <v>696895.75970844203</v>
      </c>
      <c r="AX27" s="118">
        <f t="shared" si="50"/>
        <v>2103907.3059943086</v>
      </c>
      <c r="AY27" s="32"/>
      <c r="AZ27" s="35">
        <v>10413810.904970799</v>
      </c>
      <c r="BA27" s="39">
        <v>51.470312778578347</v>
      </c>
      <c r="BB27" s="36">
        <v>1607030.7926798048</v>
      </c>
      <c r="BC27" s="39">
        <v>26.626992173974141</v>
      </c>
      <c r="BD27" s="36">
        <v>12020841.697650604</v>
      </c>
      <c r="BE27" s="40">
        <v>45.762302792944283</v>
      </c>
      <c r="BF27" s="38">
        <v>3666316.4742569868</v>
      </c>
      <c r="BG27" s="39">
        <v>3.4478382035069717</v>
      </c>
      <c r="BH27" s="36">
        <v>2534921.6848134166</v>
      </c>
      <c r="BI27" s="39">
        <v>4.9927920178062477</v>
      </c>
      <c r="BJ27" s="36">
        <v>6201238.1590704033</v>
      </c>
      <c r="BK27" s="40">
        <v>3.9471104703382336</v>
      </c>
      <c r="BL27" s="116">
        <f t="shared" si="51"/>
        <v>14080127.379227785</v>
      </c>
      <c r="BM27" s="117">
        <f t="shared" si="52"/>
        <v>4141952.4774932214</v>
      </c>
      <c r="BN27" s="118">
        <f t="shared" si="53"/>
        <v>18222079.856721006</v>
      </c>
      <c r="BO27" s="32"/>
      <c r="BP27" s="35">
        <v>1750928.561807665</v>
      </c>
      <c r="BQ27" s="39">
        <v>16.626896234890985</v>
      </c>
      <c r="BR27" s="36">
        <v>618891.7143273562</v>
      </c>
      <c r="BS27" s="39">
        <v>28.851415520365308</v>
      </c>
      <c r="BT27" s="36">
        <v>2369820.2761350214</v>
      </c>
      <c r="BU27" s="40">
        <v>18.695626912187169</v>
      </c>
      <c r="BV27" s="38">
        <v>1130364.0858062361</v>
      </c>
      <c r="BW27" s="39">
        <v>3.5542575591883687</v>
      </c>
      <c r="BX27" s="36">
        <v>939021.65732510691</v>
      </c>
      <c r="BY27" s="39">
        <v>4.2817678292307448</v>
      </c>
      <c r="BZ27" s="36">
        <v>2069385.743131343</v>
      </c>
      <c r="CA27" s="40">
        <v>3.8511807151761892</v>
      </c>
      <c r="CB27" s="116">
        <f t="shared" si="54"/>
        <v>2881292.6476139012</v>
      </c>
      <c r="CC27" s="117">
        <f t="shared" si="55"/>
        <v>1557913.371652463</v>
      </c>
      <c r="CD27" s="118">
        <f t="shared" si="56"/>
        <v>4439206.0192663642</v>
      </c>
      <c r="CE27" s="32"/>
      <c r="CF27" s="38">
        <f t="shared" si="57"/>
        <v>26596736.830451783</v>
      </c>
      <c r="CG27" s="39">
        <f t="shared" si="58"/>
        <v>40.052397912826777</v>
      </c>
      <c r="CH27" s="36">
        <f t="shared" si="59"/>
        <v>4997523.807045294</v>
      </c>
      <c r="CI27" s="39">
        <f t="shared" si="60"/>
        <v>25.329125531465568</v>
      </c>
      <c r="CJ27" s="36">
        <f t="shared" si="61"/>
        <v>31594260.637497075</v>
      </c>
      <c r="CK27" s="40">
        <f t="shared" si="62"/>
        <v>36.679848235677255</v>
      </c>
      <c r="CL27" s="38">
        <f t="shared" si="63"/>
        <v>9999245.1055889763</v>
      </c>
      <c r="CM27" s="39">
        <f t="shared" si="64"/>
        <v>3.5336096425653833</v>
      </c>
      <c r="CN27" s="36">
        <f t="shared" si="65"/>
        <v>6684219.0916137006</v>
      </c>
      <c r="CO27" s="39">
        <f t="shared" si="66"/>
        <v>4.2038816103613748</v>
      </c>
      <c r="CP27" s="36">
        <f t="shared" si="67"/>
        <v>16683464.197202677</v>
      </c>
      <c r="CQ27" s="40">
        <f t="shared" si="68"/>
        <v>3.7747401043274196</v>
      </c>
      <c r="CR27" s="152"/>
      <c r="CS27" s="161" t="s">
        <v>25</v>
      </c>
      <c r="CT27" s="38">
        <f t="shared" si="69"/>
        <v>31594260.637497075</v>
      </c>
      <c r="CU27" s="36">
        <f t="shared" si="70"/>
        <v>16683464.197202677</v>
      </c>
      <c r="CV27" s="37">
        <f t="shared" si="71"/>
        <v>48277724.83469975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v>219279.24</v>
      </c>
      <c r="E28" s="39">
        <v>1.9899200508190027</v>
      </c>
      <c r="F28" s="36">
        <v>0</v>
      </c>
      <c r="G28" s="39">
        <v>0</v>
      </c>
      <c r="H28" s="36">
        <v>219279.24</v>
      </c>
      <c r="I28" s="40">
        <v>1.5722435810108339</v>
      </c>
      <c r="J28" s="38">
        <v>1330543.1199999999</v>
      </c>
      <c r="K28" s="39">
        <v>3.7509567237349914</v>
      </c>
      <c r="L28" s="36">
        <v>0</v>
      </c>
      <c r="M28" s="39">
        <v>0</v>
      </c>
      <c r="N28" s="36">
        <v>1330543.1199999999</v>
      </c>
      <c r="O28" s="40">
        <v>2.0701496122776661</v>
      </c>
      <c r="P28" s="116">
        <f t="shared" si="42"/>
        <v>1549822.3599999999</v>
      </c>
      <c r="Q28" s="117">
        <f t="shared" si="43"/>
        <v>0</v>
      </c>
      <c r="R28" s="118">
        <f t="shared" si="44"/>
        <v>1549822.3599999999</v>
      </c>
      <c r="S28" s="32"/>
      <c r="T28" s="35">
        <v>345592.84201395029</v>
      </c>
      <c r="U28" s="39">
        <v>1.7927915526122089</v>
      </c>
      <c r="V28" s="36">
        <v>-1.569125425103806</v>
      </c>
      <c r="W28" s="39">
        <v>-2.6937775538262763E-5</v>
      </c>
      <c r="X28" s="36">
        <v>345591.27288852516</v>
      </c>
      <c r="Y28" s="40">
        <v>1.3767589291944209</v>
      </c>
      <c r="Z28" s="38">
        <v>2545981.2733794278</v>
      </c>
      <c r="AA28" s="39">
        <v>2.7397648405516457</v>
      </c>
      <c r="AB28" s="36">
        <v>51.969973019562133</v>
      </c>
      <c r="AC28" s="39">
        <v>1.1978926349171278E-4</v>
      </c>
      <c r="AD28" s="36">
        <v>2546033.2433524476</v>
      </c>
      <c r="AE28" s="40">
        <v>1.8678051693015245</v>
      </c>
      <c r="AF28" s="116">
        <f t="shared" si="45"/>
        <v>2891574.1153933783</v>
      </c>
      <c r="AG28" s="117">
        <f t="shared" si="46"/>
        <v>50.400847594458327</v>
      </c>
      <c r="AH28" s="118">
        <f t="shared" si="47"/>
        <v>2891624.5162409726</v>
      </c>
      <c r="AI28" s="32"/>
      <c r="AJ28" s="35">
        <v>35435.429532267503</v>
      </c>
      <c r="AK28" s="39">
        <v>0.66293926386790958</v>
      </c>
      <c r="AL28" s="36">
        <v>0</v>
      </c>
      <c r="AM28" s="39">
        <v>0</v>
      </c>
      <c r="AN28" s="36">
        <v>35435.429532267503</v>
      </c>
      <c r="AO28" s="40">
        <v>0.4351803398414224</v>
      </c>
      <c r="AP28" s="38">
        <v>606020.76889928768</v>
      </c>
      <c r="AQ28" s="39">
        <v>3.6870426727057932</v>
      </c>
      <c r="AR28" s="36">
        <v>0</v>
      </c>
      <c r="AS28" s="39">
        <v>0</v>
      </c>
      <c r="AT28" s="36">
        <v>606020.76889928768</v>
      </c>
      <c r="AU28" s="40">
        <v>1.9836948779195083</v>
      </c>
      <c r="AV28" s="116">
        <f t="shared" si="48"/>
        <v>641456.19843155518</v>
      </c>
      <c r="AW28" s="117">
        <f t="shared" si="49"/>
        <v>0</v>
      </c>
      <c r="AX28" s="118">
        <f t="shared" si="50"/>
        <v>641456.19843155518</v>
      </c>
      <c r="AY28" s="32"/>
      <c r="AZ28" s="35">
        <v>377405.28188156453</v>
      </c>
      <c r="BA28" s="39">
        <v>1.8653275040225175</v>
      </c>
      <c r="BB28" s="36">
        <v>0</v>
      </c>
      <c r="BC28" s="39">
        <v>0</v>
      </c>
      <c r="BD28" s="36">
        <v>377405.28188156453</v>
      </c>
      <c r="BE28" s="40">
        <v>1.4367492077111486</v>
      </c>
      <c r="BF28" s="38">
        <v>2826032.1453859056</v>
      </c>
      <c r="BG28" s="39">
        <v>2.6576269843630849</v>
      </c>
      <c r="BH28" s="36">
        <v>38.908196807347402</v>
      </c>
      <c r="BI28" s="39">
        <v>7.6633742024758935E-5</v>
      </c>
      <c r="BJ28" s="36">
        <v>2826071.053582713</v>
      </c>
      <c r="BK28" s="40">
        <v>1.7988044257258928</v>
      </c>
      <c r="BL28" s="116">
        <f t="shared" si="51"/>
        <v>3203437.4272674704</v>
      </c>
      <c r="BM28" s="117">
        <f t="shared" si="52"/>
        <v>38.908196807347402</v>
      </c>
      <c r="BN28" s="118">
        <f t="shared" si="53"/>
        <v>3203476.3354642778</v>
      </c>
      <c r="BO28" s="32"/>
      <c r="BP28" s="35">
        <v>173126.61244968543</v>
      </c>
      <c r="BQ28" s="39">
        <v>1.6440180847397174</v>
      </c>
      <c r="BR28" s="36">
        <v>0</v>
      </c>
      <c r="BS28" s="39">
        <v>0</v>
      </c>
      <c r="BT28" s="36">
        <v>173126.61244968543</v>
      </c>
      <c r="BU28" s="40">
        <v>1.3658042289219254</v>
      </c>
      <c r="BV28" s="38">
        <v>1060314.6218530627</v>
      </c>
      <c r="BW28" s="39">
        <v>3.3339976978755614</v>
      </c>
      <c r="BX28" s="36">
        <v>0</v>
      </c>
      <c r="BY28" s="39">
        <v>0</v>
      </c>
      <c r="BZ28" s="36">
        <v>1060314.6218530627</v>
      </c>
      <c r="CA28" s="40">
        <v>1.9732731015730558</v>
      </c>
      <c r="CB28" s="116">
        <f t="shared" si="54"/>
        <v>1233441.234302748</v>
      </c>
      <c r="CC28" s="117">
        <f t="shared" si="55"/>
        <v>0</v>
      </c>
      <c r="CD28" s="118">
        <f t="shared" si="56"/>
        <v>1233441.234302748</v>
      </c>
      <c r="CE28" s="32"/>
      <c r="CF28" s="38">
        <f t="shared" si="57"/>
        <v>1150839.4058774677</v>
      </c>
      <c r="CG28" s="39">
        <f t="shared" si="58"/>
        <v>1.7330651542632316</v>
      </c>
      <c r="CH28" s="36">
        <f t="shared" si="59"/>
        <v>-1.569125425103806</v>
      </c>
      <c r="CI28" s="39">
        <f t="shared" si="60"/>
        <v>-7.9528535333915541E-6</v>
      </c>
      <c r="CJ28" s="36">
        <f t="shared" si="61"/>
        <v>1150837.8367520426</v>
      </c>
      <c r="CK28" s="40">
        <f t="shared" si="62"/>
        <v>1.3360830842118467</v>
      </c>
      <c r="CL28" s="38">
        <f t="shared" si="63"/>
        <v>8368891.9295176845</v>
      </c>
      <c r="CM28" s="39">
        <f t="shared" si="64"/>
        <v>2.9574629792005114</v>
      </c>
      <c r="CN28" s="36">
        <f t="shared" si="65"/>
        <v>90.878169826909527</v>
      </c>
      <c r="CO28" s="39">
        <f t="shared" si="66"/>
        <v>5.7155676928359149E-5</v>
      </c>
      <c r="CP28" s="36">
        <f t="shared" si="67"/>
        <v>8368982.8076875117</v>
      </c>
      <c r="CQ28" s="40">
        <f t="shared" si="68"/>
        <v>1.8935356987730143</v>
      </c>
      <c r="CR28" s="152"/>
      <c r="CS28" s="161" t="s">
        <v>26</v>
      </c>
      <c r="CT28" s="38">
        <f t="shared" si="69"/>
        <v>1150837.8367520426</v>
      </c>
      <c r="CU28" s="36">
        <f t="shared" si="70"/>
        <v>8368982.8076875117</v>
      </c>
      <c r="CV28" s="37">
        <f t="shared" si="71"/>
        <v>9519820.6444395538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v>341406.87</v>
      </c>
      <c r="E29" s="39">
        <v>3.0982065429465946</v>
      </c>
      <c r="F29" s="36">
        <v>232157.91</v>
      </c>
      <c r="G29" s="39">
        <v>7.9305154744824762</v>
      </c>
      <c r="H29" s="36">
        <v>573564.78</v>
      </c>
      <c r="I29" s="40">
        <v>4.1124893703977232</v>
      </c>
      <c r="J29" s="38">
        <v>1290624.1000000001</v>
      </c>
      <c r="K29" s="39">
        <v>3.6384203359823637</v>
      </c>
      <c r="L29" s="36">
        <v>1047944.7</v>
      </c>
      <c r="M29" s="39">
        <v>3.6386084366004989</v>
      </c>
      <c r="N29" s="36">
        <v>2338568.7999999998</v>
      </c>
      <c r="O29" s="40">
        <v>3.6385046240400292</v>
      </c>
      <c r="P29" s="116">
        <f t="shared" si="42"/>
        <v>1632030.9700000002</v>
      </c>
      <c r="Q29" s="117">
        <f t="shared" si="43"/>
        <v>1280102.6099999999</v>
      </c>
      <c r="R29" s="118">
        <f t="shared" si="44"/>
        <v>2912133.58</v>
      </c>
      <c r="S29" s="32"/>
      <c r="T29" s="35">
        <v>322421.14274593047</v>
      </c>
      <c r="U29" s="39">
        <v>1.6725864393775443</v>
      </c>
      <c r="V29" s="36">
        <v>209181.95909927649</v>
      </c>
      <c r="W29" s="39">
        <v>3.5911065939789957</v>
      </c>
      <c r="X29" s="36">
        <v>531603.10184520693</v>
      </c>
      <c r="Y29" s="40">
        <v>2.1177887715032666</v>
      </c>
      <c r="Z29" s="38">
        <v>2279273.3033938324</v>
      </c>
      <c r="AA29" s="39">
        <v>2.4527567912381034</v>
      </c>
      <c r="AB29" s="36">
        <v>698608.76387819019</v>
      </c>
      <c r="AC29" s="39">
        <v>1.6102727100189933</v>
      </c>
      <c r="AD29" s="36">
        <v>2977882.0672720224</v>
      </c>
      <c r="AE29" s="40">
        <v>2.1846154339670698</v>
      </c>
      <c r="AF29" s="116">
        <f t="shared" si="45"/>
        <v>2601694.4461397631</v>
      </c>
      <c r="AG29" s="117">
        <f t="shared" si="46"/>
        <v>907790.72297746665</v>
      </c>
      <c r="AH29" s="118">
        <f t="shared" si="47"/>
        <v>3509485.16911723</v>
      </c>
      <c r="AI29" s="32"/>
      <c r="AJ29" s="35">
        <v>45400.265395626084</v>
      </c>
      <c r="AK29" s="39">
        <v>0.84936513873430519</v>
      </c>
      <c r="AL29" s="36">
        <v>47410.300071679063</v>
      </c>
      <c r="AM29" s="39">
        <v>1.694738161632853</v>
      </c>
      <c r="AN29" s="36">
        <v>92810.565467305147</v>
      </c>
      <c r="AO29" s="40">
        <v>1.1398008703170341</v>
      </c>
      <c r="AP29" s="38">
        <v>123353.07350777558</v>
      </c>
      <c r="AQ29" s="39">
        <v>0.75048260583321014</v>
      </c>
      <c r="AR29" s="36">
        <v>106390.99473307253</v>
      </c>
      <c r="AS29" s="39">
        <v>0.75381897413184817</v>
      </c>
      <c r="AT29" s="36">
        <v>229744.06824084811</v>
      </c>
      <c r="AU29" s="40">
        <v>0.75202394833682418</v>
      </c>
      <c r="AV29" s="116">
        <f t="shared" si="48"/>
        <v>168753.33890340166</v>
      </c>
      <c r="AW29" s="117">
        <f t="shared" si="49"/>
        <v>153801.29480475158</v>
      </c>
      <c r="AX29" s="118">
        <f t="shared" si="50"/>
        <v>322554.63370815327</v>
      </c>
      <c r="AY29" s="32"/>
      <c r="AZ29" s="35">
        <v>182958.79657847271</v>
      </c>
      <c r="BA29" s="39">
        <v>0.90427477235939746</v>
      </c>
      <c r="BB29" s="36">
        <v>77101.884549751689</v>
      </c>
      <c r="BC29" s="39">
        <v>1.2775058734757843</v>
      </c>
      <c r="BD29" s="36">
        <v>260060.68112822442</v>
      </c>
      <c r="BE29" s="40">
        <v>0.99002848000694543</v>
      </c>
      <c r="BF29" s="38">
        <v>579263.44739679364</v>
      </c>
      <c r="BG29" s="39">
        <v>0.5447447479924844</v>
      </c>
      <c r="BH29" s="36">
        <v>319143.88371594046</v>
      </c>
      <c r="BI29" s="39">
        <v>0.62858708602112756</v>
      </c>
      <c r="BJ29" s="36">
        <v>898407.33111273404</v>
      </c>
      <c r="BK29" s="40">
        <v>0.57183950886919022</v>
      </c>
      <c r="BL29" s="116">
        <f t="shared" si="51"/>
        <v>762222.24397526635</v>
      </c>
      <c r="BM29" s="117">
        <f t="shared" si="52"/>
        <v>396245.76826569217</v>
      </c>
      <c r="BN29" s="118">
        <f t="shared" si="53"/>
        <v>1158468.0122409584</v>
      </c>
      <c r="BO29" s="32"/>
      <c r="BP29" s="35">
        <v>51501.356614568402</v>
      </c>
      <c r="BQ29" s="39">
        <v>0.48905919468381398</v>
      </c>
      <c r="BR29" s="36">
        <v>24492.462896842204</v>
      </c>
      <c r="BS29" s="39">
        <v>1.141786531949196</v>
      </c>
      <c r="BT29" s="36">
        <v>75993.819511410606</v>
      </c>
      <c r="BU29" s="40">
        <v>0.59951892197266132</v>
      </c>
      <c r="BV29" s="38">
        <v>262399.62208108703</v>
      </c>
      <c r="BW29" s="39">
        <v>0.82507561238082772</v>
      </c>
      <c r="BX29" s="36">
        <v>135065.58397498631</v>
      </c>
      <c r="BY29" s="39">
        <v>0.6158744772168071</v>
      </c>
      <c r="BZ29" s="36">
        <v>397465.20605607331</v>
      </c>
      <c r="CA29" s="40">
        <v>0.73969309085914881</v>
      </c>
      <c r="CB29" s="116">
        <f t="shared" si="54"/>
        <v>313900.97869565542</v>
      </c>
      <c r="CC29" s="117">
        <f t="shared" si="55"/>
        <v>159558.0468718285</v>
      </c>
      <c r="CD29" s="118">
        <f t="shared" si="56"/>
        <v>473459.02556748391</v>
      </c>
      <c r="CE29" s="32"/>
      <c r="CF29" s="38">
        <f t="shared" si="57"/>
        <v>943688.43133459764</v>
      </c>
      <c r="CG29" s="39">
        <f t="shared" si="58"/>
        <v>1.4211136049693573</v>
      </c>
      <c r="CH29" s="36">
        <f t="shared" si="59"/>
        <v>590344.51661754935</v>
      </c>
      <c r="CI29" s="39">
        <f t="shared" si="60"/>
        <v>2.9920638591332569</v>
      </c>
      <c r="CJ29" s="36">
        <f t="shared" si="61"/>
        <v>1534032.9479521471</v>
      </c>
      <c r="CK29" s="40">
        <f t="shared" si="62"/>
        <v>1.7809594079448903</v>
      </c>
      <c r="CL29" s="38">
        <f t="shared" si="63"/>
        <v>4534913.5463794889</v>
      </c>
      <c r="CM29" s="39">
        <f t="shared" si="64"/>
        <v>1.6025824016185128</v>
      </c>
      <c r="CN29" s="36">
        <f t="shared" si="65"/>
        <v>2307153.9263021895</v>
      </c>
      <c r="CO29" s="39">
        <f t="shared" si="66"/>
        <v>1.4510299303659253</v>
      </c>
      <c r="CP29" s="36">
        <f t="shared" si="67"/>
        <v>6842067.4726816788</v>
      </c>
      <c r="CQ29" s="40">
        <f t="shared" si="68"/>
        <v>1.5480613726480206</v>
      </c>
      <c r="CR29" s="152"/>
      <c r="CS29" s="161" t="s">
        <v>27</v>
      </c>
      <c r="CT29" s="38">
        <f t="shared" si="69"/>
        <v>1534032.9479521471</v>
      </c>
      <c r="CU29" s="36">
        <f t="shared" si="70"/>
        <v>6842067.4726816788</v>
      </c>
      <c r="CV29" s="37">
        <f t="shared" si="71"/>
        <v>8376100.4206338264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v>278621.54000000004</v>
      </c>
      <c r="E30" s="39">
        <v>2.528440854848224</v>
      </c>
      <c r="F30" s="36">
        <v>194693.14</v>
      </c>
      <c r="G30" s="39">
        <v>6.650718726514997</v>
      </c>
      <c r="H30" s="36">
        <v>473314.68000000005</v>
      </c>
      <c r="I30" s="40">
        <v>3.3936909277330449</v>
      </c>
      <c r="J30" s="38">
        <v>40083.899999999994</v>
      </c>
      <c r="K30" s="39">
        <v>0.11300120376295734</v>
      </c>
      <c r="L30" s="36">
        <v>248978.33000000002</v>
      </c>
      <c r="M30" s="39">
        <v>0.8644870784390658</v>
      </c>
      <c r="N30" s="36">
        <v>289062.23</v>
      </c>
      <c r="O30" s="40">
        <v>0.4497427060902901</v>
      </c>
      <c r="P30" s="116">
        <f t="shared" si="42"/>
        <v>318705.44000000006</v>
      </c>
      <c r="Q30" s="117">
        <f t="shared" si="43"/>
        <v>443671.47000000003</v>
      </c>
      <c r="R30" s="118">
        <f t="shared" si="44"/>
        <v>762376.91000000015</v>
      </c>
      <c r="S30" s="32"/>
      <c r="T30" s="35">
        <v>2776767.9325652933</v>
      </c>
      <c r="U30" s="39">
        <v>14.404714125608468</v>
      </c>
      <c r="V30" s="36">
        <v>504086.12563463545</v>
      </c>
      <c r="W30" s="39">
        <v>8.6538390666890201</v>
      </c>
      <c r="X30" s="36">
        <v>3280854.0581999286</v>
      </c>
      <c r="Y30" s="40">
        <v>13.070194401198036</v>
      </c>
      <c r="Z30" s="38">
        <v>109263.55053696717</v>
      </c>
      <c r="AA30" s="39">
        <v>0.1175799827143534</v>
      </c>
      <c r="AB30" s="36">
        <v>242546.57420228657</v>
      </c>
      <c r="AC30" s="39">
        <v>0.55906273946291085</v>
      </c>
      <c r="AD30" s="36">
        <v>351810.12473925378</v>
      </c>
      <c r="AE30" s="40">
        <v>0.25809276894411243</v>
      </c>
      <c r="AF30" s="116">
        <f t="shared" si="45"/>
        <v>2886031.4831022606</v>
      </c>
      <c r="AG30" s="117">
        <f t="shared" si="46"/>
        <v>746632.69983692199</v>
      </c>
      <c r="AH30" s="118">
        <f t="shared" si="47"/>
        <v>3632664.1829391825</v>
      </c>
      <c r="AI30" s="32"/>
      <c r="AJ30" s="35">
        <v>89881.277066890209</v>
      </c>
      <c r="AK30" s="39">
        <v>1.6815325351135637</v>
      </c>
      <c r="AL30" s="36">
        <v>75267.885515282949</v>
      </c>
      <c r="AM30" s="39">
        <v>2.6905410371861644</v>
      </c>
      <c r="AN30" s="36">
        <v>165149.16258217316</v>
      </c>
      <c r="AO30" s="40">
        <v>2.0281867511043408</v>
      </c>
      <c r="AP30" s="38">
        <v>9915.4099724118296</v>
      </c>
      <c r="AQ30" s="39">
        <v>6.0325555759509805E-2</v>
      </c>
      <c r="AR30" s="36">
        <v>38862.808932505708</v>
      </c>
      <c r="AS30" s="39">
        <v>0.27535716565940443</v>
      </c>
      <c r="AT30" s="36">
        <v>48778.218904917536</v>
      </c>
      <c r="AU30" s="40">
        <v>0.1596663150199755</v>
      </c>
      <c r="AV30" s="116">
        <f t="shared" si="48"/>
        <v>99796.687039302036</v>
      </c>
      <c r="AW30" s="117">
        <f t="shared" si="49"/>
        <v>114130.69444778866</v>
      </c>
      <c r="AX30" s="118">
        <f t="shared" si="50"/>
        <v>213927.38148709069</v>
      </c>
      <c r="AY30" s="32"/>
      <c r="AZ30" s="35">
        <v>53985.965601091775</v>
      </c>
      <c r="BA30" s="39">
        <v>0.26682590652912924</v>
      </c>
      <c r="BB30" s="36">
        <v>22383.760471862082</v>
      </c>
      <c r="BC30" s="39">
        <v>0.37087790577709029</v>
      </c>
      <c r="BD30" s="36">
        <v>76369.726072953854</v>
      </c>
      <c r="BE30" s="40">
        <v>0.29073293007824674</v>
      </c>
      <c r="BF30" s="38">
        <v>7715.3923497242376</v>
      </c>
      <c r="BG30" s="39">
        <v>7.2556269174268908E-3</v>
      </c>
      <c r="BH30" s="36">
        <v>32718.745179390371</v>
      </c>
      <c r="BI30" s="39">
        <v>6.4442973028699654E-2</v>
      </c>
      <c r="BJ30" s="36">
        <v>40434.137529114611</v>
      </c>
      <c r="BK30" s="40">
        <v>2.5736474475959965E-2</v>
      </c>
      <c r="BL30" s="116">
        <f t="shared" si="51"/>
        <v>61701.357950816011</v>
      </c>
      <c r="BM30" s="117">
        <f t="shared" si="52"/>
        <v>55102.505651252453</v>
      </c>
      <c r="BN30" s="118">
        <f t="shared" si="53"/>
        <v>116803.86360206846</v>
      </c>
      <c r="BO30" s="32"/>
      <c r="BP30" s="35">
        <v>417216.26896054833</v>
      </c>
      <c r="BQ30" s="39">
        <v>3.961904421933474</v>
      </c>
      <c r="BR30" s="36">
        <v>1588817.1192784642</v>
      </c>
      <c r="BS30" s="39">
        <v>74.067275151669577</v>
      </c>
      <c r="BT30" s="36">
        <v>2006033.3882390126</v>
      </c>
      <c r="BU30" s="40">
        <v>15.825694537930644</v>
      </c>
      <c r="BV30" s="38">
        <v>176370.97197086306</v>
      </c>
      <c r="BW30" s="39">
        <v>0.55457163600675108</v>
      </c>
      <c r="BX30" s="36">
        <v>204014.22417165802</v>
      </c>
      <c r="BY30" s="39">
        <v>0.93026772593514118</v>
      </c>
      <c r="BZ30" s="36">
        <v>380385.1961425211</v>
      </c>
      <c r="CA30" s="40">
        <v>0.70790674797338193</v>
      </c>
      <c r="CB30" s="116">
        <f t="shared" si="54"/>
        <v>593587.24093141139</v>
      </c>
      <c r="CC30" s="117">
        <f t="shared" si="55"/>
        <v>1792831.3434501223</v>
      </c>
      <c r="CD30" s="118">
        <f t="shared" si="56"/>
        <v>2386418.5843815338</v>
      </c>
      <c r="CE30" s="32"/>
      <c r="CF30" s="38">
        <f t="shared" si="57"/>
        <v>3616472.9841938233</v>
      </c>
      <c r="CG30" s="39">
        <f t="shared" si="58"/>
        <v>5.4460972384430155</v>
      </c>
      <c r="CH30" s="36">
        <f t="shared" si="59"/>
        <v>2385248.0309002446</v>
      </c>
      <c r="CI30" s="39">
        <f t="shared" si="60"/>
        <v>12.089236416078926</v>
      </c>
      <c r="CJ30" s="36">
        <f t="shared" si="61"/>
        <v>6001721.0150940679</v>
      </c>
      <c r="CK30" s="40">
        <f t="shared" si="62"/>
        <v>6.9677913502192688</v>
      </c>
      <c r="CL30" s="38">
        <f t="shared" si="63"/>
        <v>343349.22482996632</v>
      </c>
      <c r="CM30" s="39">
        <f t="shared" si="64"/>
        <v>0.12133537270212311</v>
      </c>
      <c r="CN30" s="36">
        <f t="shared" si="65"/>
        <v>767120.68248584075</v>
      </c>
      <c r="CO30" s="39">
        <f t="shared" si="66"/>
        <v>0.48246242168754871</v>
      </c>
      <c r="CP30" s="36">
        <f t="shared" si="67"/>
        <v>1110469.907315807</v>
      </c>
      <c r="CQ30" s="40">
        <f t="shared" si="68"/>
        <v>0.25125089395382039</v>
      </c>
      <c r="CR30" s="152"/>
      <c r="CS30" s="161" t="s">
        <v>28</v>
      </c>
      <c r="CT30" s="38">
        <f t="shared" si="69"/>
        <v>6001721.0150940679</v>
      </c>
      <c r="CU30" s="36">
        <f t="shared" si="70"/>
        <v>1110469.907315807</v>
      </c>
      <c r="CV30" s="37">
        <f t="shared" si="71"/>
        <v>7112190.9224098753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v>490084.78</v>
      </c>
      <c r="E31" s="39">
        <v>4.4474320976450841</v>
      </c>
      <c r="F31" s="36">
        <v>193269.57</v>
      </c>
      <c r="G31" s="39">
        <v>6.602089567534331</v>
      </c>
      <c r="H31" s="36">
        <v>683354.35000000009</v>
      </c>
      <c r="I31" s="40">
        <v>4.8996863102194759</v>
      </c>
      <c r="J31" s="38">
        <v>15700.77</v>
      </c>
      <c r="K31" s="39">
        <v>4.4262307560026047E-2</v>
      </c>
      <c r="L31" s="36">
        <v>53938.74</v>
      </c>
      <c r="M31" s="39">
        <v>0.18728273965563336</v>
      </c>
      <c r="N31" s="36">
        <v>69639.509999999995</v>
      </c>
      <c r="O31" s="40">
        <v>0.10834989295627387</v>
      </c>
      <c r="P31" s="116">
        <f t="shared" si="42"/>
        <v>505785.55000000005</v>
      </c>
      <c r="Q31" s="117">
        <f t="shared" si="43"/>
        <v>247208.31</v>
      </c>
      <c r="R31" s="118">
        <f t="shared" si="44"/>
        <v>752993.8600000001</v>
      </c>
      <c r="S31" s="32"/>
      <c r="T31" s="35">
        <v>1342278.9562490429</v>
      </c>
      <c r="U31" s="39">
        <v>6.9631834964778534</v>
      </c>
      <c r="V31" s="36">
        <v>335021.70774808008</v>
      </c>
      <c r="W31" s="39">
        <v>5.7514456265764817</v>
      </c>
      <c r="X31" s="36">
        <v>1677300.663997123</v>
      </c>
      <c r="Y31" s="40">
        <v>6.6819935781383126</v>
      </c>
      <c r="Z31" s="38">
        <v>5958.2335213061224</v>
      </c>
      <c r="AA31" s="39">
        <v>6.4117355787942391E-3</v>
      </c>
      <c r="AB31" s="36">
        <v>11540.038597918541</v>
      </c>
      <c r="AC31" s="39">
        <v>2.659945049019475E-2</v>
      </c>
      <c r="AD31" s="36">
        <v>17498.272119224664</v>
      </c>
      <c r="AE31" s="40">
        <v>1.2836974223909696E-2</v>
      </c>
      <c r="AF31" s="116">
        <f t="shared" si="45"/>
        <v>1348237.1897703491</v>
      </c>
      <c r="AG31" s="117">
        <f t="shared" si="46"/>
        <v>346561.7463459986</v>
      </c>
      <c r="AH31" s="118">
        <f t="shared" si="47"/>
        <v>1694798.9361163476</v>
      </c>
      <c r="AI31" s="32"/>
      <c r="AJ31" s="35">
        <v>49219.07515381938</v>
      </c>
      <c r="AK31" s="39">
        <v>0.92080885942189961</v>
      </c>
      <c r="AL31" s="36">
        <v>48673.351600585236</v>
      </c>
      <c r="AM31" s="39">
        <v>1.7398874566786502</v>
      </c>
      <c r="AN31" s="36">
        <v>97892.426754404616</v>
      </c>
      <c r="AO31" s="40">
        <v>1.2022108975450971</v>
      </c>
      <c r="AP31" s="38">
        <v>0</v>
      </c>
      <c r="AQ31" s="39">
        <v>0</v>
      </c>
      <c r="AR31" s="36">
        <v>-213.72475403833187</v>
      </c>
      <c r="AS31" s="39">
        <v>-1.5143177788681263E-3</v>
      </c>
      <c r="AT31" s="36">
        <v>-213.72475403833187</v>
      </c>
      <c r="AU31" s="40">
        <v>-6.9958773960913999E-4</v>
      </c>
      <c r="AV31" s="116">
        <f t="shared" si="48"/>
        <v>49219.07515381938</v>
      </c>
      <c r="AW31" s="117">
        <f t="shared" si="49"/>
        <v>48459.626846546904</v>
      </c>
      <c r="AX31" s="118">
        <f t="shared" si="50"/>
        <v>97678.702000366291</v>
      </c>
      <c r="AY31" s="32"/>
      <c r="AZ31" s="35">
        <v>493474.53058207146</v>
      </c>
      <c r="BA31" s="39">
        <v>2.4390003495451951</v>
      </c>
      <c r="BB31" s="36">
        <v>212921.50012593271</v>
      </c>
      <c r="BC31" s="39">
        <v>3.5279094484990767</v>
      </c>
      <c r="BD31" s="36">
        <v>706396.03070800414</v>
      </c>
      <c r="BE31" s="40">
        <v>2.6891884829754993</v>
      </c>
      <c r="BF31" s="38">
        <v>2328.1477520486601</v>
      </c>
      <c r="BG31" s="39">
        <v>2.1894118577281325E-3</v>
      </c>
      <c r="BH31" s="36">
        <v>10230.626544676361</v>
      </c>
      <c r="BI31" s="39">
        <v>2.0150283480326357E-2</v>
      </c>
      <c r="BJ31" s="36">
        <v>12558.774296725021</v>
      </c>
      <c r="BK31" s="40">
        <v>7.9937051681706322E-3</v>
      </c>
      <c r="BL31" s="116">
        <f t="shared" si="51"/>
        <v>495802.67833412014</v>
      </c>
      <c r="BM31" s="117">
        <f t="shared" si="52"/>
        <v>223152.12667060908</v>
      </c>
      <c r="BN31" s="118">
        <f t="shared" si="53"/>
        <v>718954.80500472919</v>
      </c>
      <c r="BO31" s="32"/>
      <c r="BP31" s="35">
        <v>382658.41147498658</v>
      </c>
      <c r="BQ31" s="39">
        <v>3.6337414556960752</v>
      </c>
      <c r="BR31" s="36">
        <v>201175.18094472564</v>
      </c>
      <c r="BS31" s="39">
        <v>9.3783590949011995</v>
      </c>
      <c r="BT31" s="36">
        <v>583833.59241971222</v>
      </c>
      <c r="BU31" s="40">
        <v>4.6058914815610237</v>
      </c>
      <c r="BV31" s="38">
        <v>51817.187885153529</v>
      </c>
      <c r="BW31" s="39">
        <v>0.16293124847940463</v>
      </c>
      <c r="BX31" s="36">
        <v>8459.1555632959135</v>
      </c>
      <c r="BY31" s="39">
        <v>3.8572209566023488E-2</v>
      </c>
      <c r="BZ31" s="36">
        <v>60276.343448449443</v>
      </c>
      <c r="CA31" s="40">
        <v>0.11217584360020963</v>
      </c>
      <c r="CB31" s="116">
        <f t="shared" si="54"/>
        <v>434475.5993601401</v>
      </c>
      <c r="CC31" s="117">
        <f t="shared" si="55"/>
        <v>209634.33650802154</v>
      </c>
      <c r="CD31" s="118">
        <f t="shared" si="56"/>
        <v>644109.93586816161</v>
      </c>
      <c r="CE31" s="32"/>
      <c r="CF31" s="38">
        <f t="shared" si="57"/>
        <v>2757715.7534599202</v>
      </c>
      <c r="CG31" s="39">
        <f t="shared" si="58"/>
        <v>4.1528827161076745</v>
      </c>
      <c r="CH31" s="36">
        <f t="shared" si="59"/>
        <v>991061.31041932374</v>
      </c>
      <c r="CI31" s="39">
        <f t="shared" si="60"/>
        <v>5.0230308669267538</v>
      </c>
      <c r="CJ31" s="36">
        <f t="shared" si="61"/>
        <v>3748777.063879244</v>
      </c>
      <c r="CK31" s="40">
        <f t="shared" si="62"/>
        <v>4.3522010326547615</v>
      </c>
      <c r="CL31" s="38">
        <f t="shared" si="63"/>
        <v>75804.339158508315</v>
      </c>
      <c r="CM31" s="39">
        <f t="shared" si="64"/>
        <v>2.6788316614929499E-2</v>
      </c>
      <c r="CN31" s="36">
        <f t="shared" si="65"/>
        <v>83954.835951852496</v>
      </c>
      <c r="CO31" s="39">
        <f t="shared" si="66"/>
        <v>5.2801409726636148E-2</v>
      </c>
      <c r="CP31" s="36">
        <f t="shared" si="67"/>
        <v>159759.17511036081</v>
      </c>
      <c r="CQ31" s="40">
        <f t="shared" si="68"/>
        <v>3.6146531571330333E-2</v>
      </c>
      <c r="CR31" s="152"/>
      <c r="CS31" s="161" t="s">
        <v>29</v>
      </c>
      <c r="CT31" s="38">
        <f t="shared" si="69"/>
        <v>3748777.063879244</v>
      </c>
      <c r="CU31" s="36">
        <f t="shared" si="70"/>
        <v>159759.17511036081</v>
      </c>
      <c r="CV31" s="37">
        <f t="shared" si="71"/>
        <v>3908536.2389896046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v>70312.76999999999</v>
      </c>
      <c r="E32" s="39">
        <v>0.63807586551113926</v>
      </c>
      <c r="F32" s="36">
        <v>39369.33</v>
      </c>
      <c r="G32" s="39">
        <v>1.3448565279770446</v>
      </c>
      <c r="H32" s="36">
        <v>109682.09999999999</v>
      </c>
      <c r="I32" s="40">
        <v>0.78642637431974127</v>
      </c>
      <c r="J32" s="38">
        <v>5989820.0300000003</v>
      </c>
      <c r="K32" s="39">
        <v>16.886003450599205</v>
      </c>
      <c r="L32" s="36">
        <v>1186573.6200000001</v>
      </c>
      <c r="M32" s="39">
        <v>4.1199471540622277</v>
      </c>
      <c r="N32" s="36">
        <v>7176393.6500000004</v>
      </c>
      <c r="O32" s="40">
        <v>11.165522040427678</v>
      </c>
      <c r="P32" s="116">
        <f t="shared" si="42"/>
        <v>6060132.7999999998</v>
      </c>
      <c r="Q32" s="117">
        <f t="shared" si="43"/>
        <v>1225942.9500000002</v>
      </c>
      <c r="R32" s="118">
        <f t="shared" si="44"/>
        <v>7286075.75</v>
      </c>
      <c r="S32" s="32"/>
      <c r="T32" s="35">
        <v>167266.2235555888</v>
      </c>
      <c r="U32" s="39">
        <v>0.86770741801330509</v>
      </c>
      <c r="V32" s="36">
        <v>138574.55698894538</v>
      </c>
      <c r="W32" s="39">
        <v>2.3789623517415515</v>
      </c>
      <c r="X32" s="36">
        <v>305840.78054453421</v>
      </c>
      <c r="Y32" s="40">
        <v>1.2184017900888948</v>
      </c>
      <c r="Z32" s="38">
        <v>15455571.373063272</v>
      </c>
      <c r="AA32" s="39">
        <v>16.631949135410885</v>
      </c>
      <c r="AB32" s="36">
        <v>2904725.9272508495</v>
      </c>
      <c r="AC32" s="39">
        <v>6.6953080645180876</v>
      </c>
      <c r="AD32" s="36">
        <v>18360297.300314121</v>
      </c>
      <c r="AE32" s="40">
        <v>13.469367808522481</v>
      </c>
      <c r="AF32" s="116">
        <f t="shared" si="45"/>
        <v>15622837.596618861</v>
      </c>
      <c r="AG32" s="117">
        <f t="shared" si="46"/>
        <v>3043300.4842397948</v>
      </c>
      <c r="AH32" s="118">
        <f t="shared" si="47"/>
        <v>18666138.080858655</v>
      </c>
      <c r="AI32" s="32"/>
      <c r="AJ32" s="35">
        <v>91658.995954998056</v>
      </c>
      <c r="AK32" s="39">
        <v>1.7147907647047456</v>
      </c>
      <c r="AL32" s="36">
        <v>66534.644850962984</v>
      </c>
      <c r="AM32" s="39">
        <v>2.37836085258134</v>
      </c>
      <c r="AN32" s="36">
        <v>158193.64080596104</v>
      </c>
      <c r="AO32" s="40">
        <v>1.9427664141619001</v>
      </c>
      <c r="AP32" s="38">
        <v>3413527.8773130211</v>
      </c>
      <c r="AQ32" s="39">
        <v>20.767972970602141</v>
      </c>
      <c r="AR32" s="36">
        <v>741040.37937907863</v>
      </c>
      <c r="AS32" s="39">
        <v>5.250541175738852</v>
      </c>
      <c r="AT32" s="36">
        <v>4154568.2566920999</v>
      </c>
      <c r="AU32" s="40">
        <v>13.599196914877856</v>
      </c>
      <c r="AV32" s="116">
        <f t="shared" si="48"/>
        <v>3505186.8732680189</v>
      </c>
      <c r="AW32" s="117">
        <f t="shared" si="49"/>
        <v>807575.02423004166</v>
      </c>
      <c r="AX32" s="118">
        <f t="shared" si="50"/>
        <v>4312761.8974980609</v>
      </c>
      <c r="AY32" s="32"/>
      <c r="AZ32" s="35">
        <v>314845.61714144424</v>
      </c>
      <c r="BA32" s="39">
        <v>1.5561260463736164</v>
      </c>
      <c r="BB32" s="36">
        <v>208712.28012355533</v>
      </c>
      <c r="BC32" s="39">
        <v>3.4581666230520667</v>
      </c>
      <c r="BD32" s="36">
        <v>523557.89726499957</v>
      </c>
      <c r="BE32" s="40">
        <v>1.9931395510316718</v>
      </c>
      <c r="BF32" s="38">
        <v>10547371.369042849</v>
      </c>
      <c r="BG32" s="39">
        <v>9.9188463974952956</v>
      </c>
      <c r="BH32" s="36">
        <v>3208489.8355884552</v>
      </c>
      <c r="BI32" s="39">
        <v>6.3194545757801679</v>
      </c>
      <c r="BJ32" s="36">
        <v>13755861.204631304</v>
      </c>
      <c r="BK32" s="40">
        <v>8.7556553056912367</v>
      </c>
      <c r="BL32" s="116">
        <f t="shared" si="51"/>
        <v>10862216.986184293</v>
      </c>
      <c r="BM32" s="117">
        <f t="shared" si="52"/>
        <v>3417202.1157120103</v>
      </c>
      <c r="BN32" s="118">
        <f t="shared" si="53"/>
        <v>14279419.101896305</v>
      </c>
      <c r="BO32" s="32"/>
      <c r="BP32" s="35">
        <v>62301.531318492955</v>
      </c>
      <c r="BQ32" s="39">
        <v>0.59161813857096823</v>
      </c>
      <c r="BR32" s="36">
        <v>59393.33743358108</v>
      </c>
      <c r="BS32" s="39">
        <v>2.7687910789045302</v>
      </c>
      <c r="BT32" s="36">
        <v>121694.86875207404</v>
      </c>
      <c r="BU32" s="40">
        <v>0.96005671241321289</v>
      </c>
      <c r="BV32" s="38">
        <v>5032758.2600562684</v>
      </c>
      <c r="BW32" s="39">
        <v>15.824741173207229</v>
      </c>
      <c r="BX32" s="36">
        <v>994302.52499736636</v>
      </c>
      <c r="BY32" s="39">
        <v>4.533838523154146</v>
      </c>
      <c r="BZ32" s="36">
        <v>6027060.785053635</v>
      </c>
      <c r="CA32" s="40">
        <v>11.216516950324815</v>
      </c>
      <c r="CB32" s="116">
        <f t="shared" si="54"/>
        <v>5095059.7913747616</v>
      </c>
      <c r="CC32" s="117">
        <f t="shared" si="55"/>
        <v>1053695.8624309474</v>
      </c>
      <c r="CD32" s="118">
        <f t="shared" si="56"/>
        <v>6148755.6538057085</v>
      </c>
      <c r="CE32" s="32"/>
      <c r="CF32" s="38">
        <f t="shared" si="57"/>
        <v>706385.13797052403</v>
      </c>
      <c r="CG32" s="39">
        <f t="shared" si="58"/>
        <v>1.0637552571227169</v>
      </c>
      <c r="CH32" s="36">
        <f t="shared" si="59"/>
        <v>512584.14939704473</v>
      </c>
      <c r="CI32" s="39">
        <f t="shared" si="60"/>
        <v>2.5979482573377517</v>
      </c>
      <c r="CJ32" s="36">
        <f t="shared" si="61"/>
        <v>1218969.2873675688</v>
      </c>
      <c r="CK32" s="40">
        <f t="shared" si="62"/>
        <v>1.4151813513726894</v>
      </c>
      <c r="CL32" s="38">
        <f t="shared" si="63"/>
        <v>40439048.909475416</v>
      </c>
      <c r="CM32" s="39">
        <f t="shared" si="64"/>
        <v>14.290660110214253</v>
      </c>
      <c r="CN32" s="36">
        <f t="shared" si="65"/>
        <v>9035132.2872157488</v>
      </c>
      <c r="CO32" s="39">
        <f t="shared" si="66"/>
        <v>5.6824328988652058</v>
      </c>
      <c r="CP32" s="36">
        <f t="shared" si="67"/>
        <v>49474181.196691163</v>
      </c>
      <c r="CQ32" s="40">
        <f t="shared" si="68"/>
        <v>11.193848812480113</v>
      </c>
      <c r="CR32" s="152"/>
      <c r="CS32" s="161" t="s">
        <v>59</v>
      </c>
      <c r="CT32" s="38">
        <f t="shared" si="69"/>
        <v>1218969.2873675688</v>
      </c>
      <c r="CU32" s="36">
        <f t="shared" si="70"/>
        <v>49474181.196691163</v>
      </c>
      <c r="CV32" s="37">
        <f t="shared" si="71"/>
        <v>50693150.48405873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v>11604336.290000001</v>
      </c>
      <c r="E33" s="39">
        <v>105.30728517627843</v>
      </c>
      <c r="F33" s="36">
        <v>5400762.9900000002</v>
      </c>
      <c r="G33" s="39">
        <v>184.49009325681493</v>
      </c>
      <c r="H33" s="36">
        <v>17005099.280000001</v>
      </c>
      <c r="I33" s="40">
        <v>121.92744825014879</v>
      </c>
      <c r="J33" s="38">
        <v>12844931.870000001</v>
      </c>
      <c r="K33" s="39">
        <v>36.211365749419969</v>
      </c>
      <c r="L33" s="36">
        <v>17792194.560000002</v>
      </c>
      <c r="M33" s="39">
        <v>61.776951810199066</v>
      </c>
      <c r="N33" s="36">
        <v>30637126.430000003</v>
      </c>
      <c r="O33" s="40">
        <v>47.667328061014928</v>
      </c>
      <c r="P33" s="116">
        <f t="shared" si="42"/>
        <v>24449268.160000004</v>
      </c>
      <c r="Q33" s="117">
        <f t="shared" si="43"/>
        <v>23192957.550000004</v>
      </c>
      <c r="R33" s="118">
        <f t="shared" si="44"/>
        <v>47642225.710000008</v>
      </c>
      <c r="S33" s="32"/>
      <c r="T33" s="35">
        <v>37960448.943272538</v>
      </c>
      <c r="U33" s="39">
        <v>196.92297966090086</v>
      </c>
      <c r="V33" s="36">
        <v>18334569.451186113</v>
      </c>
      <c r="W33" s="39">
        <v>314.7565571019075</v>
      </c>
      <c r="X33" s="36">
        <v>56295018.394458652</v>
      </c>
      <c r="Y33" s="40">
        <v>224.26685892827865</v>
      </c>
      <c r="Z33" s="38">
        <v>54459108.359007433</v>
      </c>
      <c r="AA33" s="39">
        <v>58.604182163426593</v>
      </c>
      <c r="AB33" s="36">
        <v>25695422.068216823</v>
      </c>
      <c r="AC33" s="39">
        <v>59.227194201193569</v>
      </c>
      <c r="AD33" s="36">
        <v>80154530.427224249</v>
      </c>
      <c r="AE33" s="40">
        <v>58.802471124757815</v>
      </c>
      <c r="AF33" s="116">
        <f t="shared" si="45"/>
        <v>92419557.302279979</v>
      </c>
      <c r="AG33" s="117">
        <f t="shared" si="46"/>
        <v>44029991.519402936</v>
      </c>
      <c r="AH33" s="118">
        <f t="shared" si="47"/>
        <v>136449548.82168293</v>
      </c>
      <c r="AI33" s="32"/>
      <c r="AJ33" s="35">
        <v>3644385.6479934752</v>
      </c>
      <c r="AK33" s="39">
        <v>68.180529222357919</v>
      </c>
      <c r="AL33" s="36">
        <v>7232780.5642689113</v>
      </c>
      <c r="AM33" s="39">
        <v>258.54443482641329</v>
      </c>
      <c r="AN33" s="36">
        <v>10877166.212262386</v>
      </c>
      <c r="AO33" s="40">
        <v>133.58181208029751</v>
      </c>
      <c r="AP33" s="38">
        <v>3632194.4292482128</v>
      </c>
      <c r="AQ33" s="39">
        <v>22.098344716017479</v>
      </c>
      <c r="AR33" s="36">
        <v>7975232.4933065772</v>
      </c>
      <c r="AS33" s="39">
        <v>56.507428957222658</v>
      </c>
      <c r="AT33" s="36">
        <v>11607426.922554791</v>
      </c>
      <c r="AU33" s="40">
        <v>37.99472644133666</v>
      </c>
      <c r="AV33" s="116">
        <f t="shared" si="48"/>
        <v>7276580.077241688</v>
      </c>
      <c r="AW33" s="117">
        <f t="shared" si="49"/>
        <v>15208013.057575488</v>
      </c>
      <c r="AX33" s="118">
        <f t="shared" si="50"/>
        <v>22484593.134817176</v>
      </c>
      <c r="AY33" s="32"/>
      <c r="AZ33" s="35">
        <v>42789706.097694308</v>
      </c>
      <c r="BA33" s="39">
        <v>211.48833761716386</v>
      </c>
      <c r="BB33" s="36">
        <v>17291664.768705413</v>
      </c>
      <c r="BC33" s="39">
        <v>286.50665847137969</v>
      </c>
      <c r="BD33" s="36">
        <v>60081370.86639972</v>
      </c>
      <c r="BE33" s="40">
        <v>228.7245731170996</v>
      </c>
      <c r="BF33" s="38">
        <v>38833906.573863491</v>
      </c>
      <c r="BG33" s="39">
        <v>36.519767896993059</v>
      </c>
      <c r="BH33" s="36">
        <v>37124181.402585775</v>
      </c>
      <c r="BI33" s="39">
        <v>73.119938057598958</v>
      </c>
      <c r="BJ33" s="36">
        <v>75958087.976449266</v>
      </c>
      <c r="BK33" s="40">
        <v>48.347597152059606</v>
      </c>
      <c r="BL33" s="116">
        <f t="shared" si="51"/>
        <v>81623612.671557799</v>
      </c>
      <c r="BM33" s="117">
        <f t="shared" si="52"/>
        <v>54415846.171291187</v>
      </c>
      <c r="BN33" s="118">
        <f t="shared" si="53"/>
        <v>136039458.84284899</v>
      </c>
      <c r="BO33" s="32"/>
      <c r="BP33" s="35">
        <v>7555854.3078272007</v>
      </c>
      <c r="BQ33" s="39">
        <v>71.750731744586787</v>
      </c>
      <c r="BR33" s="36">
        <v>6468861.4226792678</v>
      </c>
      <c r="BS33" s="39">
        <v>301.56456214998218</v>
      </c>
      <c r="BT33" s="36">
        <v>14024715.730506469</v>
      </c>
      <c r="BU33" s="40">
        <v>110.64166151648392</v>
      </c>
      <c r="BV33" s="38">
        <v>16348562.139140675</v>
      </c>
      <c r="BW33" s="39">
        <v>51.405561530607628</v>
      </c>
      <c r="BX33" s="36">
        <v>12577130.986076783</v>
      </c>
      <c r="BY33" s="39">
        <v>57.349427907348073</v>
      </c>
      <c r="BZ33" s="36">
        <v>28925693.12521746</v>
      </c>
      <c r="CA33" s="40">
        <v>53.831467577609367</v>
      </c>
      <c r="CB33" s="116">
        <f t="shared" si="54"/>
        <v>23904416.446967877</v>
      </c>
      <c r="CC33" s="117">
        <f t="shared" si="55"/>
        <v>19045992.408756051</v>
      </c>
      <c r="CD33" s="118">
        <f t="shared" si="56"/>
        <v>42950408.855723932</v>
      </c>
      <c r="CE33" s="32"/>
      <c r="CF33" s="38">
        <f t="shared" si="57"/>
        <v>103554731.28678752</v>
      </c>
      <c r="CG33" s="39">
        <f t="shared" si="58"/>
        <v>155.94451791941174</v>
      </c>
      <c r="CH33" s="36">
        <f t="shared" si="59"/>
        <v>54728639.196839705</v>
      </c>
      <c r="CI33" s="39">
        <f t="shared" si="60"/>
        <v>277.38308528491541</v>
      </c>
      <c r="CJ33" s="36">
        <f t="shared" si="61"/>
        <v>158283370.48362723</v>
      </c>
      <c r="CK33" s="40">
        <f t="shared" si="62"/>
        <v>183.76154055905974</v>
      </c>
      <c r="CL33" s="38">
        <f t="shared" si="63"/>
        <v>126118703.37125982</v>
      </c>
      <c r="CM33" s="39">
        <f t="shared" si="64"/>
        <v>44.568791107183991</v>
      </c>
      <c r="CN33" s="36">
        <f t="shared" si="65"/>
        <v>101164161.51018597</v>
      </c>
      <c r="CO33" s="39">
        <f t="shared" si="66"/>
        <v>63.624808279231225</v>
      </c>
      <c r="CP33" s="36">
        <f t="shared" si="67"/>
        <v>227282864.8814458</v>
      </c>
      <c r="CQ33" s="40">
        <f t="shared" si="68"/>
        <v>51.424196734768884</v>
      </c>
      <c r="CR33" s="152"/>
      <c r="CS33" s="161" t="s">
        <v>30</v>
      </c>
      <c r="CT33" s="38">
        <f t="shared" si="69"/>
        <v>158283370.48362723</v>
      </c>
      <c r="CU33" s="36">
        <f t="shared" si="70"/>
        <v>227282864.8814458</v>
      </c>
      <c r="CV33" s="37">
        <f t="shared" si="71"/>
        <v>385566235.36507303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v>1902732.8399999999</v>
      </c>
      <c r="E34" s="39">
        <v>17.266961658877442</v>
      </c>
      <c r="F34" s="36">
        <v>1278910.3999999999</v>
      </c>
      <c r="G34" s="39">
        <v>43.687586254013794</v>
      </c>
      <c r="H34" s="36">
        <v>3181643.2399999998</v>
      </c>
      <c r="I34" s="40">
        <v>22.812547878023071</v>
      </c>
      <c r="J34" s="38">
        <v>1539178.3599999999</v>
      </c>
      <c r="K34" s="39">
        <v>4.3391238748199283</v>
      </c>
      <c r="L34" s="36">
        <v>3706103.3999999994</v>
      </c>
      <c r="M34" s="39">
        <v>12.868101816969725</v>
      </c>
      <c r="N34" s="36">
        <v>5245281.76</v>
      </c>
      <c r="O34" s="40">
        <v>8.1609666297407291</v>
      </c>
      <c r="P34" s="116">
        <f t="shared" si="42"/>
        <v>3441911.1999999997</v>
      </c>
      <c r="Q34" s="117">
        <f t="shared" si="43"/>
        <v>4985013.7999999989</v>
      </c>
      <c r="R34" s="118">
        <f t="shared" si="44"/>
        <v>8426924.9999999981</v>
      </c>
      <c r="S34" s="32"/>
      <c r="T34" s="35">
        <v>3660569.3883459456</v>
      </c>
      <c r="U34" s="39">
        <v>18.989507534165138</v>
      </c>
      <c r="V34" s="36">
        <v>3297481.347206458</v>
      </c>
      <c r="W34" s="39">
        <v>56.609121840454215</v>
      </c>
      <c r="X34" s="36">
        <v>6958050.7355524041</v>
      </c>
      <c r="Y34" s="40">
        <v>27.719329831137227</v>
      </c>
      <c r="Z34" s="38">
        <v>6759962.7633904405</v>
      </c>
      <c r="AA34" s="39">
        <v>7.274487246322856</v>
      </c>
      <c r="AB34" s="36">
        <v>4383362.4934529699</v>
      </c>
      <c r="AC34" s="39">
        <v>10.1035219800919</v>
      </c>
      <c r="AD34" s="36">
        <v>11143325.25684341</v>
      </c>
      <c r="AE34" s="40">
        <v>8.1748973907875779</v>
      </c>
      <c r="AF34" s="116">
        <f t="shared" si="45"/>
        <v>10420532.151736386</v>
      </c>
      <c r="AG34" s="117">
        <f t="shared" si="46"/>
        <v>7680843.8406594284</v>
      </c>
      <c r="AH34" s="118">
        <f t="shared" si="47"/>
        <v>18101375.992395815</v>
      </c>
      <c r="AI34" s="32"/>
      <c r="AJ34" s="35">
        <v>1409652.0429537781</v>
      </c>
      <c r="AK34" s="39">
        <v>26.372297443571391</v>
      </c>
      <c r="AL34" s="36">
        <v>1555998.0934077571</v>
      </c>
      <c r="AM34" s="39">
        <v>55.621022105728585</v>
      </c>
      <c r="AN34" s="36">
        <v>2965650.1363615352</v>
      </c>
      <c r="AO34" s="40">
        <v>36.42096769329013</v>
      </c>
      <c r="AP34" s="38">
        <v>777444.24533872702</v>
      </c>
      <c r="AQ34" s="39">
        <v>4.7299865867960147</v>
      </c>
      <c r="AR34" s="36">
        <v>1912306.1302139144</v>
      </c>
      <c r="AS34" s="39">
        <v>13.549385912976946</v>
      </c>
      <c r="AT34" s="36">
        <v>2689750.3755526412</v>
      </c>
      <c r="AU34" s="40">
        <v>8.8043913949631634</v>
      </c>
      <c r="AV34" s="116">
        <f t="shared" si="48"/>
        <v>2187096.2882925048</v>
      </c>
      <c r="AW34" s="117">
        <f t="shared" si="49"/>
        <v>3468304.2236216716</v>
      </c>
      <c r="AX34" s="118">
        <f t="shared" si="50"/>
        <v>5655400.5119141769</v>
      </c>
      <c r="AY34" s="32"/>
      <c r="AZ34" s="35">
        <v>6023352.424981025</v>
      </c>
      <c r="BA34" s="39">
        <v>29.770449657521514</v>
      </c>
      <c r="BB34" s="36">
        <v>3659231.413989401</v>
      </c>
      <c r="BC34" s="39">
        <v>60.630030654595899</v>
      </c>
      <c r="BD34" s="36">
        <v>9682583.8389704265</v>
      </c>
      <c r="BE34" s="40">
        <v>36.860757724114613</v>
      </c>
      <c r="BF34" s="38">
        <v>6941982.1733584907</v>
      </c>
      <c r="BG34" s="39">
        <v>6.5283047749500067</v>
      </c>
      <c r="BH34" s="36">
        <v>5918074.0799199613</v>
      </c>
      <c r="BI34" s="39">
        <v>11.656262678263095</v>
      </c>
      <c r="BJ34" s="36">
        <v>12860056.253278453</v>
      </c>
      <c r="BK34" s="40">
        <v>8.1854722209319632</v>
      </c>
      <c r="BL34" s="116">
        <f t="shared" si="51"/>
        <v>12965334.598339517</v>
      </c>
      <c r="BM34" s="117">
        <f t="shared" si="52"/>
        <v>9577305.4939093627</v>
      </c>
      <c r="BN34" s="118">
        <f t="shared" si="53"/>
        <v>22542640.092248879</v>
      </c>
      <c r="BO34" s="32"/>
      <c r="BP34" s="35">
        <v>2014540.7930922145</v>
      </c>
      <c r="BQ34" s="39">
        <v>19.130169818646571</v>
      </c>
      <c r="BR34" s="36">
        <v>1285366.5223239947</v>
      </c>
      <c r="BS34" s="39">
        <v>59.921053672276102</v>
      </c>
      <c r="BT34" s="36">
        <v>3299907.3154162094</v>
      </c>
      <c r="BU34" s="40">
        <v>26.03312860266184</v>
      </c>
      <c r="BV34" s="38">
        <v>1946164.6470325675</v>
      </c>
      <c r="BW34" s="39">
        <v>6.1194180662657649</v>
      </c>
      <c r="BX34" s="36">
        <v>3616075.5607229415</v>
      </c>
      <c r="BY34" s="39">
        <v>16.488646330135115</v>
      </c>
      <c r="BZ34" s="36">
        <v>5562240.2077555088</v>
      </c>
      <c r="CA34" s="40">
        <v>10.351473760939127</v>
      </c>
      <c r="CB34" s="116">
        <f t="shared" si="54"/>
        <v>3960705.4401247818</v>
      </c>
      <c r="CC34" s="117">
        <f t="shared" si="55"/>
        <v>4901442.0830469364</v>
      </c>
      <c r="CD34" s="118">
        <f t="shared" si="56"/>
        <v>8862147.5231717192</v>
      </c>
      <c r="CE34" s="32"/>
      <c r="CF34" s="38">
        <f t="shared" si="57"/>
        <v>15010847.489372961</v>
      </c>
      <c r="CG34" s="39">
        <f t="shared" si="58"/>
        <v>22.605045140904604</v>
      </c>
      <c r="CH34" s="36">
        <f t="shared" si="59"/>
        <v>11076987.776927609</v>
      </c>
      <c r="CI34" s="39">
        <f t="shared" si="60"/>
        <v>56.141886411180877</v>
      </c>
      <c r="CJ34" s="36">
        <f t="shared" si="61"/>
        <v>26087835.26630057</v>
      </c>
      <c r="CK34" s="40">
        <f t="shared" si="62"/>
        <v>30.287078065994589</v>
      </c>
      <c r="CL34" s="38">
        <f t="shared" si="63"/>
        <v>17964732.189120226</v>
      </c>
      <c r="CM34" s="39">
        <f t="shared" si="64"/>
        <v>6.348514334756957</v>
      </c>
      <c r="CN34" s="36">
        <f t="shared" si="65"/>
        <v>19535921.664309785</v>
      </c>
      <c r="CO34" s="39">
        <f t="shared" si="66"/>
        <v>12.286656182334278</v>
      </c>
      <c r="CP34" s="36">
        <f t="shared" si="67"/>
        <v>37500653.85343001</v>
      </c>
      <c r="CQ34" s="40">
        <f t="shared" si="68"/>
        <v>8.4847619394764227</v>
      </c>
      <c r="CR34" s="152"/>
      <c r="CS34" s="161" t="s">
        <v>31</v>
      </c>
      <c r="CT34" s="38">
        <f t="shared" si="69"/>
        <v>26087835.26630057</v>
      </c>
      <c r="CU34" s="36">
        <f t="shared" si="70"/>
        <v>37500653.85343001</v>
      </c>
      <c r="CV34" s="37">
        <f t="shared" si="71"/>
        <v>63588489.119730577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v>909969.09000000008</v>
      </c>
      <c r="E35" s="39">
        <v>8.2578074322791419</v>
      </c>
      <c r="F35" s="36">
        <v>682932.72</v>
      </c>
      <c r="G35" s="39">
        <v>23.32898544783767</v>
      </c>
      <c r="H35" s="36">
        <v>1592901.81</v>
      </c>
      <c r="I35" s="40">
        <v>11.421189009744101</v>
      </c>
      <c r="J35" s="38">
        <v>3624214.3</v>
      </c>
      <c r="K35" s="39">
        <v>10.217084130908516</v>
      </c>
      <c r="L35" s="36">
        <v>3527386.44</v>
      </c>
      <c r="M35" s="39">
        <v>12.247571899294114</v>
      </c>
      <c r="N35" s="36">
        <v>7151600.7400000002</v>
      </c>
      <c r="O35" s="40">
        <v>11.126947542350731</v>
      </c>
      <c r="P35" s="116">
        <f t="shared" si="42"/>
        <v>4534183.3899999997</v>
      </c>
      <c r="Q35" s="117">
        <f t="shared" si="43"/>
        <v>4210319.16</v>
      </c>
      <c r="R35" s="118">
        <f t="shared" si="44"/>
        <v>8744502.5500000007</v>
      </c>
      <c r="S35" s="32"/>
      <c r="T35" s="35">
        <v>1413012.3861688387</v>
      </c>
      <c r="U35" s="39">
        <v>7.3301190351554135</v>
      </c>
      <c r="V35" s="36">
        <v>1070766.8771602544</v>
      </c>
      <c r="W35" s="39">
        <v>18.382263985583766</v>
      </c>
      <c r="X35" s="36">
        <v>2483779.2633290933</v>
      </c>
      <c r="Y35" s="40">
        <v>9.894825324594624</v>
      </c>
      <c r="Z35" s="38">
        <v>6710885.2302823802</v>
      </c>
      <c r="AA35" s="39">
        <v>7.2216742499837299</v>
      </c>
      <c r="AB35" s="36">
        <v>4154983.8090798808</v>
      </c>
      <c r="AC35" s="39">
        <v>9.5771158111304295</v>
      </c>
      <c r="AD35" s="36">
        <v>10865869.039362261</v>
      </c>
      <c r="AE35" s="40">
        <v>7.971351675656317</v>
      </c>
      <c r="AF35" s="116">
        <f t="shared" si="45"/>
        <v>8123897.6164512187</v>
      </c>
      <c r="AG35" s="117">
        <f t="shared" si="46"/>
        <v>5225750.6862401348</v>
      </c>
      <c r="AH35" s="118">
        <f t="shared" si="47"/>
        <v>13349648.302691353</v>
      </c>
      <c r="AI35" s="32"/>
      <c r="AJ35" s="35">
        <v>417135.71253414731</v>
      </c>
      <c r="AK35" s="39">
        <v>7.8039308638432114</v>
      </c>
      <c r="AL35" s="36">
        <v>592527.87258443772</v>
      </c>
      <c r="AM35" s="39">
        <v>21.180621003911984</v>
      </c>
      <c r="AN35" s="36">
        <v>1009663.585118585</v>
      </c>
      <c r="AO35" s="40">
        <v>12.399616651953099</v>
      </c>
      <c r="AP35" s="38">
        <v>1484418.869059595</v>
      </c>
      <c r="AQ35" s="39">
        <v>9.0312345636820197</v>
      </c>
      <c r="AR35" s="36">
        <v>1427686.8624533578</v>
      </c>
      <c r="AS35" s="39">
        <v>10.115681771152348</v>
      </c>
      <c r="AT35" s="36">
        <v>2912105.7315129526</v>
      </c>
      <c r="AU35" s="40">
        <v>9.532229784887619</v>
      </c>
      <c r="AV35" s="116">
        <f t="shared" si="48"/>
        <v>1901554.5815937424</v>
      </c>
      <c r="AW35" s="117">
        <f t="shared" si="49"/>
        <v>2020214.7350377955</v>
      </c>
      <c r="AX35" s="118">
        <f t="shared" si="50"/>
        <v>3921769.3166315379</v>
      </c>
      <c r="AY35" s="32"/>
      <c r="AZ35" s="35">
        <v>2598627.2645206712</v>
      </c>
      <c r="BA35" s="39">
        <v>12.843728325811716</v>
      </c>
      <c r="BB35" s="36">
        <v>1464437.2423099193</v>
      </c>
      <c r="BC35" s="39">
        <v>24.264350856176669</v>
      </c>
      <c r="BD35" s="36">
        <v>4063064.5068305908</v>
      </c>
      <c r="BE35" s="40">
        <v>15.467734531866114</v>
      </c>
      <c r="BF35" s="38">
        <v>7886396.1149030719</v>
      </c>
      <c r="BG35" s="39">
        <v>7.4164404529377901</v>
      </c>
      <c r="BH35" s="36">
        <v>7188950.4943945063</v>
      </c>
      <c r="BI35" s="39">
        <v>14.159386011745399</v>
      </c>
      <c r="BJ35" s="36">
        <v>15075346.609297577</v>
      </c>
      <c r="BK35" s="40">
        <v>9.5955125281716995</v>
      </c>
      <c r="BL35" s="116">
        <f t="shared" si="51"/>
        <v>10485023.379423743</v>
      </c>
      <c r="BM35" s="117">
        <f t="shared" si="52"/>
        <v>8653387.7367044259</v>
      </c>
      <c r="BN35" s="118">
        <f t="shared" si="53"/>
        <v>19138411.116128169</v>
      </c>
      <c r="BO35" s="32"/>
      <c r="BP35" s="35">
        <v>798291.7870009559</v>
      </c>
      <c r="BQ35" s="39">
        <v>7.5806146505071448</v>
      </c>
      <c r="BR35" s="36">
        <v>611881.49809779087</v>
      </c>
      <c r="BS35" s="39">
        <v>28.524614148421559</v>
      </c>
      <c r="BT35" s="36">
        <v>1410173.2850987469</v>
      </c>
      <c r="BU35" s="40">
        <v>11.124925330935696</v>
      </c>
      <c r="BV35" s="38">
        <v>2822919.3926971955</v>
      </c>
      <c r="BW35" s="39">
        <v>8.8762397146730834</v>
      </c>
      <c r="BX35" s="36">
        <v>2760058.7210891405</v>
      </c>
      <c r="BY35" s="39">
        <v>12.585365360381294</v>
      </c>
      <c r="BZ35" s="36">
        <v>5582978.113786336</v>
      </c>
      <c r="CA35" s="40">
        <v>10.390067543680766</v>
      </c>
      <c r="CB35" s="116">
        <f t="shared" si="54"/>
        <v>3621211.1796981515</v>
      </c>
      <c r="CC35" s="117">
        <f t="shared" si="55"/>
        <v>3371940.2191869314</v>
      </c>
      <c r="CD35" s="118">
        <f t="shared" si="56"/>
        <v>6993151.3988850825</v>
      </c>
      <c r="CE35" s="32"/>
      <c r="CF35" s="38">
        <f t="shared" si="57"/>
        <v>6137036.2402246129</v>
      </c>
      <c r="CG35" s="39">
        <f t="shared" si="58"/>
        <v>9.2418486924111605</v>
      </c>
      <c r="CH35" s="36">
        <f t="shared" si="59"/>
        <v>4422546.2101524025</v>
      </c>
      <c r="CI35" s="39">
        <f t="shared" si="60"/>
        <v>22.414946371588591</v>
      </c>
      <c r="CJ35" s="36">
        <f t="shared" si="61"/>
        <v>10559582.450377015</v>
      </c>
      <c r="CK35" s="40">
        <f t="shared" si="62"/>
        <v>12.259311466597879</v>
      </c>
      <c r="CL35" s="38">
        <f t="shared" si="63"/>
        <v>22528833.906942245</v>
      </c>
      <c r="CM35" s="39">
        <f t="shared" si="64"/>
        <v>7.9614114754351739</v>
      </c>
      <c r="CN35" s="36">
        <f t="shared" si="65"/>
        <v>19059066.327016886</v>
      </c>
      <c r="CO35" s="39">
        <f t="shared" si="66"/>
        <v>11.986749288832927</v>
      </c>
      <c r="CP35" s="36">
        <f t="shared" si="67"/>
        <v>41587900.233959131</v>
      </c>
      <c r="CQ35" s="40">
        <f t="shared" si="68"/>
        <v>9.4095274825605273</v>
      </c>
      <c r="CR35" s="152"/>
      <c r="CS35" s="161" t="s">
        <v>32</v>
      </c>
      <c r="CT35" s="38">
        <f t="shared" si="69"/>
        <v>10559582.450377015</v>
      </c>
      <c r="CU35" s="36">
        <f t="shared" si="70"/>
        <v>41587900.233959131</v>
      </c>
      <c r="CV35" s="37">
        <f t="shared" si="71"/>
        <v>52147482.684336148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v>1717342.13</v>
      </c>
      <c r="E36" s="39">
        <v>15.584573982485592</v>
      </c>
      <c r="F36" s="36">
        <v>12280.18</v>
      </c>
      <c r="G36" s="39">
        <v>0.41949101591856258</v>
      </c>
      <c r="H36" s="36">
        <v>1729622.3099999998</v>
      </c>
      <c r="I36" s="40">
        <v>12.401482121475022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2"/>
        <v>1717342.13</v>
      </c>
      <c r="Q36" s="117">
        <f t="shared" si="43"/>
        <v>12280.18</v>
      </c>
      <c r="R36" s="118">
        <f t="shared" si="44"/>
        <v>1729622.3099999998</v>
      </c>
      <c r="S36" s="32"/>
      <c r="T36" s="35">
        <v>850024.86308536993</v>
      </c>
      <c r="U36" s="39">
        <v>4.409574530447844</v>
      </c>
      <c r="V36" s="36">
        <v>8200.401145733209</v>
      </c>
      <c r="W36" s="39">
        <v>0.14077941881087053</v>
      </c>
      <c r="X36" s="36">
        <v>858225.26423110312</v>
      </c>
      <c r="Y36" s="40">
        <v>3.4189789745400851</v>
      </c>
      <c r="Z36" s="38">
        <v>-412.28186090378358</v>
      </c>
      <c r="AA36" s="39">
        <v>-4.4366207980864938E-4</v>
      </c>
      <c r="AB36" s="36">
        <v>0</v>
      </c>
      <c r="AC36" s="39">
        <v>0</v>
      </c>
      <c r="AD36" s="36">
        <v>-412.28186090378358</v>
      </c>
      <c r="AE36" s="40">
        <v>-3.0245567021401978E-4</v>
      </c>
      <c r="AF36" s="116">
        <f t="shared" si="45"/>
        <v>849612.58122446609</v>
      </c>
      <c r="AG36" s="117">
        <f t="shared" si="46"/>
        <v>8200.401145733209</v>
      </c>
      <c r="AH36" s="118">
        <f t="shared" si="47"/>
        <v>857812.98237019929</v>
      </c>
      <c r="AI36" s="32"/>
      <c r="AJ36" s="35">
        <v>705257.50163064443</v>
      </c>
      <c r="AK36" s="39">
        <v>13.194221013818836</v>
      </c>
      <c r="AL36" s="36">
        <v>0</v>
      </c>
      <c r="AM36" s="39">
        <v>0</v>
      </c>
      <c r="AN36" s="36">
        <v>705257.50163064443</v>
      </c>
      <c r="AO36" s="40">
        <v>8.6612241840009379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8"/>
        <v>705257.50163064443</v>
      </c>
      <c r="AW36" s="117">
        <f t="shared" si="49"/>
        <v>0</v>
      </c>
      <c r="AX36" s="118">
        <f t="shared" si="50"/>
        <v>705257.50163064443</v>
      </c>
      <c r="AY36" s="32"/>
      <c r="AZ36" s="35">
        <v>93285.064351153444</v>
      </c>
      <c r="BA36" s="39">
        <v>0.46106189977310136</v>
      </c>
      <c r="BB36" s="36">
        <v>4693.8310553465317</v>
      </c>
      <c r="BC36" s="39">
        <v>7.777237582875067E-2</v>
      </c>
      <c r="BD36" s="36">
        <v>97978.895406499971</v>
      </c>
      <c r="BE36" s="40">
        <v>0.37299716539706096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1"/>
        <v>93285.064351153444</v>
      </c>
      <c r="BM36" s="117">
        <f t="shared" si="52"/>
        <v>4693.8310553465317</v>
      </c>
      <c r="BN36" s="118">
        <f t="shared" si="53"/>
        <v>97978.895406499971</v>
      </c>
      <c r="BO36" s="32"/>
      <c r="BP36" s="35">
        <v>1905674.3009596618</v>
      </c>
      <c r="BQ36" s="39">
        <v>18.096368721544263</v>
      </c>
      <c r="BR36" s="36">
        <v>34234.231115006143</v>
      </c>
      <c r="BS36" s="39">
        <v>1.5959270483896388</v>
      </c>
      <c r="BT36" s="36">
        <v>1939908.532074668</v>
      </c>
      <c r="BU36" s="40">
        <v>15.304032345687594</v>
      </c>
      <c r="BV36" s="38">
        <v>145.98476599356081</v>
      </c>
      <c r="BW36" s="39">
        <v>4.5902684327490343E-4</v>
      </c>
      <c r="BX36" s="36">
        <v>10105.814469939893</v>
      </c>
      <c r="BY36" s="39">
        <v>4.6080674442402172E-2</v>
      </c>
      <c r="BZ36" s="36">
        <v>10251.799235933453</v>
      </c>
      <c r="CA36" s="40">
        <v>1.9078865138764525E-2</v>
      </c>
      <c r="CB36" s="116">
        <f t="shared" si="54"/>
        <v>1905820.2857256555</v>
      </c>
      <c r="CC36" s="117">
        <f t="shared" si="55"/>
        <v>44340.045584946034</v>
      </c>
      <c r="CD36" s="118">
        <f t="shared" si="56"/>
        <v>1950160.3313106014</v>
      </c>
      <c r="CE36" s="32"/>
      <c r="CF36" s="38">
        <f t="shared" si="57"/>
        <v>5271583.8600268299</v>
      </c>
      <c r="CG36" s="39">
        <f t="shared" si="58"/>
        <v>7.9385518508754371</v>
      </c>
      <c r="CH36" s="36">
        <f t="shared" si="59"/>
        <v>59408.643316085887</v>
      </c>
      <c r="CI36" s="39">
        <f t="shared" si="60"/>
        <v>0.30110291462460742</v>
      </c>
      <c r="CJ36" s="36">
        <f t="shared" si="61"/>
        <v>5330992.5033429153</v>
      </c>
      <c r="CK36" s="40">
        <f t="shared" si="62"/>
        <v>6.1890986534458801</v>
      </c>
      <c r="CL36" s="38">
        <f t="shared" si="63"/>
        <v>-266.29709491022277</v>
      </c>
      <c r="CM36" s="39">
        <f t="shared" si="64"/>
        <v>-9.4106102253254647E-5</v>
      </c>
      <c r="CN36" s="36">
        <f t="shared" si="65"/>
        <v>10105.814469939893</v>
      </c>
      <c r="CO36" s="39">
        <f t="shared" si="66"/>
        <v>6.3558131511885886E-3</v>
      </c>
      <c r="CP36" s="36">
        <f t="shared" si="67"/>
        <v>9839.5173750296708</v>
      </c>
      <c r="CQ36" s="40">
        <f t="shared" si="68"/>
        <v>2.2262535168792166E-3</v>
      </c>
      <c r="CR36" s="152"/>
      <c r="CS36" s="161" t="s">
        <v>33</v>
      </c>
      <c r="CT36" s="38">
        <f t="shared" si="69"/>
        <v>5330992.5033429153</v>
      </c>
      <c r="CU36" s="36">
        <f t="shared" si="70"/>
        <v>9839.5173750296708</v>
      </c>
      <c r="CV36" s="37">
        <f t="shared" si="71"/>
        <v>5340832.0207179449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v>316324.2</v>
      </c>
      <c r="E37" s="39">
        <v>2.8705857797540726</v>
      </c>
      <c r="F37" s="36">
        <v>2320.39</v>
      </c>
      <c r="G37" s="39">
        <v>7.9264535082325616E-2</v>
      </c>
      <c r="H37" s="36">
        <v>318644.59000000003</v>
      </c>
      <c r="I37" s="40">
        <v>2.284698320056787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2"/>
        <v>316324.2</v>
      </c>
      <c r="Q37" s="117">
        <f t="shared" si="43"/>
        <v>2320.39</v>
      </c>
      <c r="R37" s="118">
        <f t="shared" si="44"/>
        <v>318644.59000000003</v>
      </c>
      <c r="S37" s="32"/>
      <c r="T37" s="35">
        <v>130862.82471226669</v>
      </c>
      <c r="U37" s="39">
        <v>0.67886176498312323</v>
      </c>
      <c r="V37" s="36">
        <v>758.00168516660051</v>
      </c>
      <c r="W37" s="39">
        <v>1.3012904466379408E-2</v>
      </c>
      <c r="X37" s="36">
        <v>131620.82639743329</v>
      </c>
      <c r="Y37" s="40">
        <v>0.5243481598826909</v>
      </c>
      <c r="Z37" s="38">
        <v>3935.4200171597431</v>
      </c>
      <c r="AA37" s="39">
        <v>4.2349586419014309E-3</v>
      </c>
      <c r="AB37" s="36">
        <v>20.058887265646657</v>
      </c>
      <c r="AC37" s="39">
        <v>4.6235146805072453E-5</v>
      </c>
      <c r="AD37" s="36">
        <v>3955.4789044253898</v>
      </c>
      <c r="AE37" s="40">
        <v>2.9017939824779199E-3</v>
      </c>
      <c r="AF37" s="116">
        <f t="shared" si="45"/>
        <v>134798.24472942643</v>
      </c>
      <c r="AG37" s="117">
        <f t="shared" si="46"/>
        <v>778.06057243224711</v>
      </c>
      <c r="AH37" s="118">
        <f t="shared" si="47"/>
        <v>135576.30530185867</v>
      </c>
      <c r="AI37" s="32"/>
      <c r="AJ37" s="35">
        <v>351891.93467203085</v>
      </c>
      <c r="AK37" s="39">
        <v>6.5833258750286401</v>
      </c>
      <c r="AL37" s="36">
        <v>0</v>
      </c>
      <c r="AM37" s="39">
        <v>0</v>
      </c>
      <c r="AN37" s="36">
        <v>351891.93467203085</v>
      </c>
      <c r="AO37" s="40">
        <v>4.3215632980710437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8"/>
        <v>351891.93467203085</v>
      </c>
      <c r="AW37" s="117">
        <f t="shared" si="49"/>
        <v>0</v>
      </c>
      <c r="AX37" s="118">
        <f t="shared" si="50"/>
        <v>351891.93467203085</v>
      </c>
      <c r="AY37" s="32"/>
      <c r="AZ37" s="35">
        <v>33060.533961333836</v>
      </c>
      <c r="BA37" s="39">
        <v>0.16340185539612848</v>
      </c>
      <c r="BB37" s="36">
        <v>637.93000445959376</v>
      </c>
      <c r="BC37" s="39">
        <v>1.0569901531235515E-2</v>
      </c>
      <c r="BD37" s="36">
        <v>33698.463965793431</v>
      </c>
      <c r="BE37" s="40">
        <v>0.12828713250263984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1"/>
        <v>33060.533961333836</v>
      </c>
      <c r="BM37" s="117">
        <f t="shared" si="52"/>
        <v>637.93000445959376</v>
      </c>
      <c r="BN37" s="118">
        <f t="shared" si="53"/>
        <v>33698.463965793431</v>
      </c>
      <c r="BO37" s="32"/>
      <c r="BP37" s="35">
        <v>430971.29053639085</v>
      </c>
      <c r="BQ37" s="39">
        <v>4.0925227243810083</v>
      </c>
      <c r="BR37" s="36">
        <v>3901.3139715715333</v>
      </c>
      <c r="BS37" s="39">
        <v>0.18187096040145137</v>
      </c>
      <c r="BT37" s="36">
        <v>434872.60450796236</v>
      </c>
      <c r="BU37" s="40">
        <v>3.4307310347904068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4"/>
        <v>430971.29053639085</v>
      </c>
      <c r="CC37" s="117">
        <f t="shared" si="55"/>
        <v>3901.3139715715333</v>
      </c>
      <c r="CD37" s="118">
        <f t="shared" si="56"/>
        <v>434872.60450796236</v>
      </c>
      <c r="CE37" s="32"/>
      <c r="CF37" s="38">
        <f t="shared" si="57"/>
        <v>1263110.7838820221</v>
      </c>
      <c r="CG37" s="39">
        <f t="shared" si="58"/>
        <v>1.9021361923655933</v>
      </c>
      <c r="CH37" s="36">
        <f t="shared" si="59"/>
        <v>7617.635661197728</v>
      </c>
      <c r="CI37" s="39">
        <f t="shared" si="60"/>
        <v>3.8608730516388162E-2</v>
      </c>
      <c r="CJ37" s="36">
        <f t="shared" si="61"/>
        <v>1270728.41954322</v>
      </c>
      <c r="CK37" s="40">
        <f t="shared" si="62"/>
        <v>1.4752719208212437</v>
      </c>
      <c r="CL37" s="38">
        <f t="shared" si="63"/>
        <v>3935.4200171597431</v>
      </c>
      <c r="CM37" s="39">
        <f t="shared" si="64"/>
        <v>1.390728797357687E-3</v>
      </c>
      <c r="CN37" s="36">
        <f t="shared" si="65"/>
        <v>20.058887265646657</v>
      </c>
      <c r="CO37" s="39">
        <f t="shared" si="66"/>
        <v>1.2615563036550048E-5</v>
      </c>
      <c r="CP37" s="36">
        <f t="shared" si="67"/>
        <v>3955.4789044253898</v>
      </c>
      <c r="CQ37" s="40">
        <f t="shared" si="68"/>
        <v>8.9495231181417785E-4</v>
      </c>
      <c r="CR37" s="152"/>
      <c r="CS37" s="161" t="s">
        <v>34</v>
      </c>
      <c r="CT37" s="38">
        <f t="shared" si="69"/>
        <v>1270728.41954322</v>
      </c>
      <c r="CU37" s="36">
        <f t="shared" si="70"/>
        <v>3955.4789044253898</v>
      </c>
      <c r="CV37" s="37">
        <f t="shared" si="71"/>
        <v>1274683.8984476454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v>1492760.1199999999</v>
      </c>
      <c r="E38" s="39">
        <v>13.546532238304822</v>
      </c>
      <c r="F38" s="36">
        <v>49195.680000000008</v>
      </c>
      <c r="G38" s="39">
        <v>1.6805246976839519</v>
      </c>
      <c r="H38" s="36">
        <v>1541955.7999999998</v>
      </c>
      <c r="I38" s="40">
        <v>11.05590346241817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2"/>
        <v>1492760.1199999999</v>
      </c>
      <c r="Q38" s="117">
        <f t="shared" si="43"/>
        <v>49195.680000000008</v>
      </c>
      <c r="R38" s="118">
        <f t="shared" si="44"/>
        <v>1541955.7999999998</v>
      </c>
      <c r="S38" s="32"/>
      <c r="T38" s="35">
        <v>429391.55894331215</v>
      </c>
      <c r="U38" s="39">
        <v>2.2275043520880651</v>
      </c>
      <c r="V38" s="36">
        <v>7591.8589428819541</v>
      </c>
      <c r="W38" s="39">
        <v>0.13033234236707217</v>
      </c>
      <c r="X38" s="36">
        <v>436983.41788619407</v>
      </c>
      <c r="Y38" s="40">
        <v>1.7408449509046924</v>
      </c>
      <c r="Z38" s="38">
        <v>199.1472623085541</v>
      </c>
      <c r="AA38" s="39">
        <v>2.1430505914164249E-4</v>
      </c>
      <c r="AB38" s="36">
        <v>0</v>
      </c>
      <c r="AC38" s="39">
        <v>0</v>
      </c>
      <c r="AD38" s="36">
        <v>199.1472623085541</v>
      </c>
      <c r="AE38" s="40">
        <v>1.4609718351610401E-4</v>
      </c>
      <c r="AF38" s="116">
        <f t="shared" si="45"/>
        <v>429590.70620562072</v>
      </c>
      <c r="AG38" s="117">
        <f t="shared" si="46"/>
        <v>7591.8589428819541</v>
      </c>
      <c r="AH38" s="118">
        <f t="shared" si="47"/>
        <v>437182.5651485027</v>
      </c>
      <c r="AI38" s="32"/>
      <c r="AJ38" s="35">
        <v>653995.03282716568</v>
      </c>
      <c r="AK38" s="39">
        <v>12.235183582039319</v>
      </c>
      <c r="AL38" s="36">
        <v>0</v>
      </c>
      <c r="AM38" s="39">
        <v>0</v>
      </c>
      <c r="AN38" s="36">
        <v>653995.03282716568</v>
      </c>
      <c r="AO38" s="40">
        <v>8.0316729441974495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8"/>
        <v>653995.03282716568</v>
      </c>
      <c r="AW38" s="117">
        <f t="shared" si="49"/>
        <v>0</v>
      </c>
      <c r="AX38" s="118">
        <f t="shared" si="50"/>
        <v>653995.03282716568</v>
      </c>
      <c r="AY38" s="32"/>
      <c r="AZ38" s="35">
        <v>137416.723771388</v>
      </c>
      <c r="BA38" s="39">
        <v>0.67918284843685428</v>
      </c>
      <c r="BB38" s="36">
        <v>13940.598192020652</v>
      </c>
      <c r="BC38" s="39">
        <v>0.23098262998462127</v>
      </c>
      <c r="BD38" s="36">
        <v>151357.32196340864</v>
      </c>
      <c r="BE38" s="40">
        <v>0.57620421030687008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1"/>
        <v>137416.723771388</v>
      </c>
      <c r="BM38" s="117">
        <f t="shared" si="52"/>
        <v>13940.598192020652</v>
      </c>
      <c r="BN38" s="118">
        <f t="shared" si="53"/>
        <v>151357.32196340864</v>
      </c>
      <c r="BO38" s="32"/>
      <c r="BP38" s="35">
        <v>2084270.3192220554</v>
      </c>
      <c r="BQ38" s="39">
        <v>19.792324529443015</v>
      </c>
      <c r="BR38" s="36">
        <v>47864.389589938488</v>
      </c>
      <c r="BS38" s="39">
        <v>2.2313360491323708</v>
      </c>
      <c r="BT38" s="36">
        <v>2132134.7088119937</v>
      </c>
      <c r="BU38" s="40">
        <v>16.820513962132519</v>
      </c>
      <c r="BV38" s="38">
        <v>-1023.1581580798695</v>
      </c>
      <c r="BW38" s="39">
        <v>-3.2171648615382446E-3</v>
      </c>
      <c r="BX38" s="36">
        <v>13078.933942932616</v>
      </c>
      <c r="BY38" s="39">
        <v>5.9637558048455434E-2</v>
      </c>
      <c r="BZ38" s="36">
        <v>12055.775784852745</v>
      </c>
      <c r="CA38" s="40">
        <v>2.2436112437335058E-2</v>
      </c>
      <c r="CB38" s="116">
        <f t="shared" si="54"/>
        <v>2083247.1610639754</v>
      </c>
      <c r="CC38" s="117">
        <f t="shared" si="55"/>
        <v>60943.323532871102</v>
      </c>
      <c r="CD38" s="118">
        <f t="shared" si="56"/>
        <v>2144190.4845968466</v>
      </c>
      <c r="CE38" s="32"/>
      <c r="CF38" s="38">
        <f t="shared" si="57"/>
        <v>4797833.7547639217</v>
      </c>
      <c r="CG38" s="39">
        <f t="shared" si="58"/>
        <v>7.2251249425974091</v>
      </c>
      <c r="CH38" s="36">
        <f t="shared" si="59"/>
        <v>118592.5267248411</v>
      </c>
      <c r="CI38" s="39">
        <f t="shared" si="60"/>
        <v>0.60106667071250242</v>
      </c>
      <c r="CJ38" s="36">
        <f t="shared" si="61"/>
        <v>4916426.2814887632</v>
      </c>
      <c r="CK38" s="40">
        <f t="shared" si="62"/>
        <v>5.7078015509208351</v>
      </c>
      <c r="CL38" s="38">
        <f t="shared" si="63"/>
        <v>-824.0108957713154</v>
      </c>
      <c r="CM38" s="39">
        <f t="shared" si="64"/>
        <v>-2.9119526685559248E-4</v>
      </c>
      <c r="CN38" s="36">
        <f t="shared" si="65"/>
        <v>13078.933942932616</v>
      </c>
      <c r="CO38" s="39">
        <f t="shared" si="66"/>
        <v>8.2256863714728727E-3</v>
      </c>
      <c r="CP38" s="36">
        <f t="shared" si="67"/>
        <v>12254.923047161301</v>
      </c>
      <c r="CQ38" s="40">
        <f t="shared" si="68"/>
        <v>2.7727544444470014E-3</v>
      </c>
      <c r="CR38" s="152"/>
      <c r="CS38" s="161" t="s">
        <v>35</v>
      </c>
      <c r="CT38" s="38">
        <f t="shared" si="69"/>
        <v>4916426.2814887632</v>
      </c>
      <c r="CU38" s="36">
        <f t="shared" si="70"/>
        <v>12254.923047161301</v>
      </c>
      <c r="CV38" s="37">
        <f t="shared" si="71"/>
        <v>4928681.2045359248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v>891261.26</v>
      </c>
      <c r="E39" s="39">
        <v>8.0880372067698172</v>
      </c>
      <c r="F39" s="36">
        <v>39593.19</v>
      </c>
      <c r="G39" s="39">
        <v>1.3525035868005739</v>
      </c>
      <c r="H39" s="36">
        <v>930854.45</v>
      </c>
      <c r="I39" s="40">
        <v>6.6742749284787299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2"/>
        <v>891261.26</v>
      </c>
      <c r="Q39" s="117">
        <f t="shared" si="43"/>
        <v>39593.19</v>
      </c>
      <c r="R39" s="118">
        <f t="shared" si="44"/>
        <v>930854.45</v>
      </c>
      <c r="S39" s="32"/>
      <c r="T39" s="35">
        <v>291618.35012394923</v>
      </c>
      <c r="U39" s="39">
        <v>1.5127943959783223</v>
      </c>
      <c r="V39" s="36">
        <v>11093.292741546282</v>
      </c>
      <c r="W39" s="39">
        <v>0.19044279384628809</v>
      </c>
      <c r="X39" s="36">
        <v>302711.64286549552</v>
      </c>
      <c r="Y39" s="40">
        <v>1.2059360000696984</v>
      </c>
      <c r="Z39" s="38">
        <v>491.278936047152</v>
      </c>
      <c r="AA39" s="39">
        <v>5.2867189949869469E-4</v>
      </c>
      <c r="AB39" s="36">
        <v>-3.062870368645898E-2</v>
      </c>
      <c r="AC39" s="39">
        <v>-7.0598263634383204E-8</v>
      </c>
      <c r="AD39" s="36">
        <v>491.24830734346557</v>
      </c>
      <c r="AE39" s="40">
        <v>3.6038654650815636E-4</v>
      </c>
      <c r="AF39" s="116">
        <f t="shared" si="45"/>
        <v>292109.6290599964</v>
      </c>
      <c r="AG39" s="117">
        <f t="shared" si="46"/>
        <v>11093.262112842596</v>
      </c>
      <c r="AH39" s="118">
        <f t="shared" si="47"/>
        <v>303202.89117283898</v>
      </c>
      <c r="AI39" s="32"/>
      <c r="AJ39" s="35">
        <v>191418.30640560662</v>
      </c>
      <c r="AK39" s="39">
        <v>3.5811252414429138</v>
      </c>
      <c r="AL39" s="36">
        <v>0</v>
      </c>
      <c r="AM39" s="39">
        <v>0</v>
      </c>
      <c r="AN39" s="36">
        <v>191418.30640560662</v>
      </c>
      <c r="AO39" s="40">
        <v>2.3507964975451219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8"/>
        <v>191418.30640560662</v>
      </c>
      <c r="AW39" s="117">
        <f t="shared" si="49"/>
        <v>0</v>
      </c>
      <c r="AX39" s="118">
        <f t="shared" si="50"/>
        <v>191418.30640560662</v>
      </c>
      <c r="AY39" s="32"/>
      <c r="AZ39" s="35">
        <v>104155.00516158648</v>
      </c>
      <c r="BA39" s="39">
        <v>0.51478663690372917</v>
      </c>
      <c r="BB39" s="36">
        <v>7765.389142571702</v>
      </c>
      <c r="BC39" s="39">
        <v>0.12866521093993652</v>
      </c>
      <c r="BD39" s="36">
        <v>111920.39430415818</v>
      </c>
      <c r="BE39" s="40">
        <v>0.42607124373442279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1"/>
        <v>104155.00516158648</v>
      </c>
      <c r="BM39" s="117">
        <f t="shared" si="52"/>
        <v>7765.389142571702</v>
      </c>
      <c r="BN39" s="118">
        <f t="shared" si="53"/>
        <v>111920.39430415818</v>
      </c>
      <c r="BO39" s="32"/>
      <c r="BP39" s="35">
        <v>598209.3390901247</v>
      </c>
      <c r="BQ39" s="39">
        <v>5.6806227419841484</v>
      </c>
      <c r="BR39" s="36">
        <v>13690.272322440305</v>
      </c>
      <c r="BS39" s="39">
        <v>0.63821138046899006</v>
      </c>
      <c r="BT39" s="36">
        <v>611899.61141256499</v>
      </c>
      <c r="BU39" s="40">
        <v>4.8273056644358938</v>
      </c>
      <c r="BV39" s="38">
        <v>286.26430498880768</v>
      </c>
      <c r="BW39" s="39">
        <v>9.0011446993786036E-4</v>
      </c>
      <c r="BX39" s="36">
        <v>1440.5928987062971</v>
      </c>
      <c r="BY39" s="39">
        <v>6.5688413899524277E-3</v>
      </c>
      <c r="BZ39" s="36">
        <v>1726.8572036951048</v>
      </c>
      <c r="CA39" s="40">
        <v>3.2137261903961841E-3</v>
      </c>
      <c r="CB39" s="116">
        <f t="shared" si="54"/>
        <v>598495.60339511349</v>
      </c>
      <c r="CC39" s="117">
        <f t="shared" si="55"/>
        <v>15130.865221146603</v>
      </c>
      <c r="CD39" s="118">
        <f t="shared" si="56"/>
        <v>613626.4686162601</v>
      </c>
      <c r="CE39" s="32"/>
      <c r="CF39" s="38">
        <f t="shared" si="57"/>
        <v>2076662.260781267</v>
      </c>
      <c r="CG39" s="39">
        <f t="shared" si="58"/>
        <v>3.1272747378592194</v>
      </c>
      <c r="CH39" s="36">
        <f t="shared" si="59"/>
        <v>72142.144206558296</v>
      </c>
      <c r="CI39" s="39">
        <f t="shared" si="60"/>
        <v>0.36564056466143519</v>
      </c>
      <c r="CJ39" s="36">
        <f t="shared" si="61"/>
        <v>2148804.4049878251</v>
      </c>
      <c r="CK39" s="40">
        <f t="shared" si="62"/>
        <v>2.494687891811739</v>
      </c>
      <c r="CL39" s="38">
        <f t="shared" si="63"/>
        <v>777.54324103595968</v>
      </c>
      <c r="CM39" s="39">
        <f t="shared" si="64"/>
        <v>2.7477417195229077E-4</v>
      </c>
      <c r="CN39" s="36">
        <f t="shared" si="65"/>
        <v>1440.5622700026106</v>
      </c>
      <c r="CO39" s="39">
        <f t="shared" si="66"/>
        <v>9.0600759078086814E-4</v>
      </c>
      <c r="CP39" s="36">
        <f t="shared" si="67"/>
        <v>2218.1055110385705</v>
      </c>
      <c r="CQ39" s="40">
        <f t="shared" si="68"/>
        <v>5.0186050865567977E-4</v>
      </c>
      <c r="CR39" s="152"/>
      <c r="CS39" s="161" t="s">
        <v>36</v>
      </c>
      <c r="CT39" s="38">
        <f t="shared" si="69"/>
        <v>2148804.4049878251</v>
      </c>
      <c r="CU39" s="36">
        <f t="shared" si="70"/>
        <v>2218.1055110385705</v>
      </c>
      <c r="CV39" s="37">
        <f t="shared" si="71"/>
        <v>2151022.5104988636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v>796263.28</v>
      </c>
      <c r="E40" s="39">
        <v>7.225947456781161</v>
      </c>
      <c r="F40" s="36">
        <v>29034.959999999999</v>
      </c>
      <c r="G40" s="39">
        <v>0.99183439229350279</v>
      </c>
      <c r="H40" s="36">
        <v>825298.24</v>
      </c>
      <c r="I40" s="40">
        <v>5.917431400526282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2"/>
        <v>796263.28</v>
      </c>
      <c r="Q40" s="117">
        <f t="shared" si="43"/>
        <v>29034.959999999999</v>
      </c>
      <c r="R40" s="118">
        <f t="shared" si="44"/>
        <v>825298.24</v>
      </c>
      <c r="S40" s="32"/>
      <c r="T40" s="35">
        <v>293683.40548273327</v>
      </c>
      <c r="U40" s="39">
        <v>1.5235070420543517</v>
      </c>
      <c r="V40" s="36">
        <v>3095.6648032698213</v>
      </c>
      <c r="W40" s="39">
        <v>5.3144460141971182E-2</v>
      </c>
      <c r="X40" s="36">
        <v>296779.07028600312</v>
      </c>
      <c r="Y40" s="40">
        <v>1.182301947613331</v>
      </c>
      <c r="Z40" s="38">
        <v>1671.3274047323932</v>
      </c>
      <c r="AA40" s="39">
        <v>1.7985379972800081E-3</v>
      </c>
      <c r="AB40" s="36">
        <v>-23.307714356738845</v>
      </c>
      <c r="AC40" s="39">
        <v>-5.3723597959499001E-5</v>
      </c>
      <c r="AD40" s="36">
        <v>1648.0196903756544</v>
      </c>
      <c r="AE40" s="40">
        <v>1.2090100177722747E-3</v>
      </c>
      <c r="AF40" s="116">
        <f t="shared" si="45"/>
        <v>295354.73288746568</v>
      </c>
      <c r="AG40" s="117">
        <f t="shared" si="46"/>
        <v>3072.3570889130824</v>
      </c>
      <c r="AH40" s="118">
        <f t="shared" si="47"/>
        <v>298427.08997637877</v>
      </c>
      <c r="AI40" s="32"/>
      <c r="AJ40" s="35">
        <v>337225.62283745094</v>
      </c>
      <c r="AK40" s="39">
        <v>6.3089430299605427</v>
      </c>
      <c r="AL40" s="36">
        <v>0</v>
      </c>
      <c r="AM40" s="39">
        <v>0</v>
      </c>
      <c r="AN40" s="36">
        <v>337225.62283745094</v>
      </c>
      <c r="AO40" s="40">
        <v>4.1414472206694457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8"/>
        <v>337225.62283745094</v>
      </c>
      <c r="AW40" s="117">
        <f t="shared" si="49"/>
        <v>0</v>
      </c>
      <c r="AX40" s="118">
        <f t="shared" si="50"/>
        <v>337225.62283745094</v>
      </c>
      <c r="AY40" s="32"/>
      <c r="AZ40" s="35">
        <v>107561.97922057856</v>
      </c>
      <c r="BA40" s="39">
        <v>0.53162562332714525</v>
      </c>
      <c r="BB40" s="36">
        <v>10250.572149765982</v>
      </c>
      <c r="BC40" s="39">
        <v>0.1698423612377904</v>
      </c>
      <c r="BD40" s="36">
        <v>117812.55137034455</v>
      </c>
      <c r="BE40" s="40">
        <v>0.4485021751573951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1"/>
        <v>107561.97922057856</v>
      </c>
      <c r="BM40" s="117">
        <f t="shared" si="52"/>
        <v>10250.572149765982</v>
      </c>
      <c r="BN40" s="118">
        <f t="shared" si="53"/>
        <v>117812.55137034455</v>
      </c>
      <c r="BO40" s="32"/>
      <c r="BP40" s="35">
        <v>1027896.4707182145</v>
      </c>
      <c r="BQ40" s="39">
        <v>9.760951035716662</v>
      </c>
      <c r="BR40" s="36">
        <v>16088.286302159524</v>
      </c>
      <c r="BS40" s="39">
        <v>0.75000169232947289</v>
      </c>
      <c r="BT40" s="36">
        <v>1043984.7570203741</v>
      </c>
      <c r="BU40" s="40">
        <v>8.2360463009859259</v>
      </c>
      <c r="BV40" s="38">
        <v>339.09499616365332</v>
      </c>
      <c r="BW40" s="39">
        <v>1.0662325250169113E-3</v>
      </c>
      <c r="BX40" s="36">
        <v>1625.7359452954372</v>
      </c>
      <c r="BY40" s="39">
        <v>7.4130599811927447E-3</v>
      </c>
      <c r="BZ40" s="36">
        <v>1964.8309414590906</v>
      </c>
      <c r="CA40" s="40">
        <v>3.6566015086576618E-3</v>
      </c>
      <c r="CB40" s="116">
        <f t="shared" si="54"/>
        <v>1028235.5657143781</v>
      </c>
      <c r="CC40" s="117">
        <f t="shared" si="55"/>
        <v>17714.022247454963</v>
      </c>
      <c r="CD40" s="118">
        <f t="shared" si="56"/>
        <v>1045949.5879618331</v>
      </c>
      <c r="CE40" s="32"/>
      <c r="CF40" s="38">
        <f t="shared" si="57"/>
        <v>2562630.758258977</v>
      </c>
      <c r="CG40" s="39">
        <f t="shared" si="58"/>
        <v>3.859101493831417</v>
      </c>
      <c r="CH40" s="36">
        <f t="shared" si="59"/>
        <v>58469.48325519533</v>
      </c>
      <c r="CI40" s="39">
        <f t="shared" si="60"/>
        <v>0.29634293668455236</v>
      </c>
      <c r="CJ40" s="36">
        <f t="shared" si="61"/>
        <v>2621100.2415141724</v>
      </c>
      <c r="CK40" s="40">
        <f t="shared" si="62"/>
        <v>3.0430070882916302</v>
      </c>
      <c r="CL40" s="38">
        <f t="shared" si="63"/>
        <v>2010.4224008960466</v>
      </c>
      <c r="CM40" s="39">
        <f t="shared" si="64"/>
        <v>7.104584302533982E-4</v>
      </c>
      <c r="CN40" s="36">
        <f t="shared" si="65"/>
        <v>1602.4282309386983</v>
      </c>
      <c r="CO40" s="39">
        <f t="shared" si="66"/>
        <v>1.0078093610694022E-3</v>
      </c>
      <c r="CP40" s="36">
        <f t="shared" si="67"/>
        <v>3612.8506318347449</v>
      </c>
      <c r="CQ40" s="40">
        <f t="shared" si="68"/>
        <v>8.1743048144748535E-4</v>
      </c>
      <c r="CR40" s="152"/>
      <c r="CS40" s="161" t="s">
        <v>37</v>
      </c>
      <c r="CT40" s="38">
        <f t="shared" si="69"/>
        <v>2621100.2415141724</v>
      </c>
      <c r="CU40" s="36">
        <f t="shared" si="70"/>
        <v>3612.8506318347449</v>
      </c>
      <c r="CV40" s="37">
        <f t="shared" si="71"/>
        <v>2624713.0921460073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v>59248689.230000004</v>
      </c>
      <c r="E41" s="39">
        <v>537.67130296292942</v>
      </c>
      <c r="F41" s="36">
        <v>7224091.8499999996</v>
      </c>
      <c r="G41" s="39">
        <v>246.77501708000273</v>
      </c>
      <c r="H41" s="36">
        <v>66472781.080000006</v>
      </c>
      <c r="I41" s="40">
        <v>476.61330532232972</v>
      </c>
      <c r="J41" s="38">
        <v>25902.43</v>
      </c>
      <c r="K41" s="39">
        <v>7.3021980655219171E-2</v>
      </c>
      <c r="L41" s="36">
        <v>51045.919999999998</v>
      </c>
      <c r="M41" s="39">
        <v>0.17723846989830108</v>
      </c>
      <c r="N41" s="36">
        <v>76948.350000000006</v>
      </c>
      <c r="O41" s="40">
        <v>0.11972148404924013</v>
      </c>
      <c r="P41" s="116">
        <f t="shared" si="42"/>
        <v>59274591.660000004</v>
      </c>
      <c r="Q41" s="117">
        <f t="shared" si="43"/>
        <v>7275137.7699999996</v>
      </c>
      <c r="R41" s="118">
        <f t="shared" si="44"/>
        <v>66549729.430000007</v>
      </c>
      <c r="S41" s="32"/>
      <c r="T41" s="35">
        <v>86514318.090206355</v>
      </c>
      <c r="U41" s="39">
        <v>448.80020589623979</v>
      </c>
      <c r="V41" s="36">
        <v>7217851.4113648972</v>
      </c>
      <c r="W41" s="39">
        <v>123.91161221227291</v>
      </c>
      <c r="X41" s="36">
        <v>93732169.501571253</v>
      </c>
      <c r="Y41" s="40">
        <v>373.40815997885113</v>
      </c>
      <c r="Z41" s="38">
        <v>707670.42665972607</v>
      </c>
      <c r="AA41" s="39">
        <v>0.76153370566113843</v>
      </c>
      <c r="AB41" s="36">
        <v>1028397.4757725678</v>
      </c>
      <c r="AC41" s="39">
        <v>2.3704260179846899</v>
      </c>
      <c r="AD41" s="36">
        <v>1736067.9024322939</v>
      </c>
      <c r="AE41" s="40">
        <v>1.2736034028180263</v>
      </c>
      <c r="AF41" s="116">
        <f t="shared" si="45"/>
        <v>87221988.516866088</v>
      </c>
      <c r="AG41" s="117">
        <f t="shared" si="46"/>
        <v>8246248.8871374652</v>
      </c>
      <c r="AH41" s="118">
        <f t="shared" si="47"/>
        <v>95468237.404003561</v>
      </c>
      <c r="AI41" s="32"/>
      <c r="AJ41" s="35">
        <v>54809938.960393563</v>
      </c>
      <c r="AK41" s="39">
        <v>1025.4048297611607</v>
      </c>
      <c r="AL41" s="36">
        <v>5610731.4990722761</v>
      </c>
      <c r="AM41" s="39">
        <v>200.56234134306618</v>
      </c>
      <c r="AN41" s="36">
        <v>60420670.459465839</v>
      </c>
      <c r="AO41" s="40">
        <v>742.02255344622597</v>
      </c>
      <c r="AP41" s="38">
        <v>0</v>
      </c>
      <c r="AQ41" s="39">
        <v>0</v>
      </c>
      <c r="AR41" s="36">
        <v>25226.006700423255</v>
      </c>
      <c r="AS41" s="39">
        <v>0.17873545162413032</v>
      </c>
      <c r="AT41" s="36">
        <v>25226.006700423255</v>
      </c>
      <c r="AU41" s="40">
        <v>8.2572583069853309E-2</v>
      </c>
      <c r="AV41" s="116">
        <f t="shared" si="48"/>
        <v>54809938.960393563</v>
      </c>
      <c r="AW41" s="117">
        <f t="shared" si="49"/>
        <v>5635957.5057726996</v>
      </c>
      <c r="AX41" s="118">
        <f t="shared" si="50"/>
        <v>60445896.466166265</v>
      </c>
      <c r="AY41" s="32"/>
      <c r="AZ41" s="35">
        <v>92319719.730618253</v>
      </c>
      <c r="BA41" s="39">
        <v>456.2906791304884</v>
      </c>
      <c r="BB41" s="36">
        <v>8218541.6320141517</v>
      </c>
      <c r="BC41" s="39">
        <v>136.17352244520654</v>
      </c>
      <c r="BD41" s="36">
        <v>100538261.36263241</v>
      </c>
      <c r="BE41" s="40">
        <v>382.74044983490336</v>
      </c>
      <c r="BF41" s="38">
        <v>41206.900221409465</v>
      </c>
      <c r="BG41" s="39">
        <v>3.8751353253068041E-2</v>
      </c>
      <c r="BH41" s="36">
        <v>92503.750010850752</v>
      </c>
      <c r="BI41" s="39">
        <v>0.18219576069677076</v>
      </c>
      <c r="BJ41" s="36">
        <v>133710.65023226023</v>
      </c>
      <c r="BK41" s="40">
        <v>8.5107311473843344E-2</v>
      </c>
      <c r="BL41" s="116">
        <f t="shared" si="51"/>
        <v>92360926.630839661</v>
      </c>
      <c r="BM41" s="117">
        <f t="shared" si="52"/>
        <v>8311045.3820250025</v>
      </c>
      <c r="BN41" s="118">
        <f t="shared" si="53"/>
        <v>100671972.01286466</v>
      </c>
      <c r="BO41" s="32"/>
      <c r="BP41" s="35">
        <v>88598366.233834535</v>
      </c>
      <c r="BQ41" s="39">
        <v>841.33406358394541</v>
      </c>
      <c r="BR41" s="36">
        <v>8234165.4728715895</v>
      </c>
      <c r="BS41" s="39">
        <v>383.85928268479739</v>
      </c>
      <c r="BT41" s="36">
        <v>96832531.706706122</v>
      </c>
      <c r="BU41" s="40">
        <v>763.9165315538753</v>
      </c>
      <c r="BV41" s="38">
        <v>20335.948939586113</v>
      </c>
      <c r="BW41" s="39">
        <v>6.3943291501728172E-2</v>
      </c>
      <c r="BX41" s="36">
        <v>23799.988964386972</v>
      </c>
      <c r="BY41" s="39">
        <v>0.10852361741479739</v>
      </c>
      <c r="BZ41" s="36">
        <v>44135.937903973085</v>
      </c>
      <c r="CA41" s="40">
        <v>8.2138128894612111E-2</v>
      </c>
      <c r="CB41" s="116">
        <f t="shared" si="54"/>
        <v>88618702.182774127</v>
      </c>
      <c r="CC41" s="117">
        <f t="shared" si="55"/>
        <v>8257965.4618359767</v>
      </c>
      <c r="CD41" s="118">
        <f t="shared" si="56"/>
        <v>96876667.644610107</v>
      </c>
      <c r="CE41" s="32"/>
      <c r="CF41" s="38">
        <f t="shared" si="57"/>
        <v>381491032.2450527</v>
      </c>
      <c r="CG41" s="39">
        <f t="shared" si="58"/>
        <v>574.49268010049843</v>
      </c>
      <c r="CH41" s="36">
        <f t="shared" si="59"/>
        <v>36505381.86532291</v>
      </c>
      <c r="CI41" s="39">
        <f t="shared" si="60"/>
        <v>185.02150975995747</v>
      </c>
      <c r="CJ41" s="36">
        <f t="shared" si="61"/>
        <v>417996414.11037558</v>
      </c>
      <c r="CK41" s="40">
        <f t="shared" si="62"/>
        <v>485.27943757067447</v>
      </c>
      <c r="CL41" s="38">
        <f t="shared" si="63"/>
        <v>795115.70582072169</v>
      </c>
      <c r="CM41" s="39">
        <f t="shared" si="64"/>
        <v>0.28098406383426583</v>
      </c>
      <c r="CN41" s="36">
        <f t="shared" si="65"/>
        <v>1220973.1414482289</v>
      </c>
      <c r="CO41" s="39">
        <f t="shared" si="66"/>
        <v>0.76790219855588282</v>
      </c>
      <c r="CP41" s="36">
        <f t="shared" si="67"/>
        <v>2016088.8472689507</v>
      </c>
      <c r="CQ41" s="40">
        <f t="shared" si="68"/>
        <v>0.45615295095303726</v>
      </c>
      <c r="CR41" s="152"/>
      <c r="CS41" s="161" t="s">
        <v>38</v>
      </c>
      <c r="CT41" s="38">
        <f t="shared" si="69"/>
        <v>417996414.11037558</v>
      </c>
      <c r="CU41" s="36">
        <f t="shared" si="70"/>
        <v>2016088.8472689507</v>
      </c>
      <c r="CV41" s="37">
        <f t="shared" si="71"/>
        <v>420012502.95764452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v>2231161.92</v>
      </c>
      <c r="E42" s="39">
        <v>20.247397068832523</v>
      </c>
      <c r="F42" s="36">
        <v>157930.59999999998</v>
      </c>
      <c r="G42" s="39">
        <v>5.394910159185625</v>
      </c>
      <c r="H42" s="36">
        <v>2389092.52</v>
      </c>
      <c r="I42" s="40">
        <v>17.129917902903156</v>
      </c>
      <c r="J42" s="38">
        <v>477802.93</v>
      </c>
      <c r="K42" s="39">
        <v>1.3469823607849549</v>
      </c>
      <c r="L42" s="36">
        <v>202502.16</v>
      </c>
      <c r="M42" s="39">
        <v>0.70311541038933079</v>
      </c>
      <c r="N42" s="36">
        <v>680305.09</v>
      </c>
      <c r="O42" s="40">
        <v>1.0584649960792123</v>
      </c>
      <c r="P42" s="116">
        <f t="shared" si="42"/>
        <v>2708964.85</v>
      </c>
      <c r="Q42" s="117">
        <f t="shared" si="43"/>
        <v>360432.76</v>
      </c>
      <c r="R42" s="118">
        <f t="shared" si="44"/>
        <v>3069397.6100000003</v>
      </c>
      <c r="S42" s="32"/>
      <c r="T42" s="35">
        <v>2752390.3052470027</v>
      </c>
      <c r="U42" s="39">
        <v>14.278253160519395</v>
      </c>
      <c r="V42" s="36">
        <v>237773.07848047657</v>
      </c>
      <c r="W42" s="39">
        <v>4.0819412614674091</v>
      </c>
      <c r="X42" s="36">
        <v>2990163.3837274793</v>
      </c>
      <c r="Y42" s="40">
        <v>11.912147271221503</v>
      </c>
      <c r="Z42" s="38">
        <v>1846512.168881688</v>
      </c>
      <c r="AA42" s="39">
        <v>1.9870566884561947</v>
      </c>
      <c r="AB42" s="36">
        <v>328221.69019354071</v>
      </c>
      <c r="AC42" s="39">
        <v>0.75654136890719204</v>
      </c>
      <c r="AD42" s="36">
        <v>2174733.8590752287</v>
      </c>
      <c r="AE42" s="40">
        <v>1.5954148102509536</v>
      </c>
      <c r="AF42" s="116">
        <f t="shared" si="45"/>
        <v>4598902.4741286905</v>
      </c>
      <c r="AG42" s="117">
        <f t="shared" si="46"/>
        <v>565994.76867401728</v>
      </c>
      <c r="AH42" s="118">
        <f t="shared" si="47"/>
        <v>5164897.2428027075</v>
      </c>
      <c r="AI42" s="32"/>
      <c r="AJ42" s="35">
        <v>449297.83801221068</v>
      </c>
      <c r="AK42" s="39">
        <v>8.4056319316809596</v>
      </c>
      <c r="AL42" s="36">
        <v>57666.879599571694</v>
      </c>
      <c r="AM42" s="39">
        <v>2.0613719249176654</v>
      </c>
      <c r="AN42" s="36">
        <v>506964.71761178237</v>
      </c>
      <c r="AO42" s="40">
        <v>6.2260026479150943</v>
      </c>
      <c r="AP42" s="38">
        <v>171077.69961812856</v>
      </c>
      <c r="AQ42" s="39">
        <v>1.0408402008829651</v>
      </c>
      <c r="AR42" s="36">
        <v>44213.320686889288</v>
      </c>
      <c r="AS42" s="39">
        <v>0.31326749154637573</v>
      </c>
      <c r="AT42" s="36">
        <v>215291.02030501785</v>
      </c>
      <c r="AU42" s="40">
        <v>0.70471461731718665</v>
      </c>
      <c r="AV42" s="116">
        <f t="shared" si="48"/>
        <v>620375.53763033927</v>
      </c>
      <c r="AW42" s="117">
        <f t="shared" si="49"/>
        <v>101880.20028646098</v>
      </c>
      <c r="AX42" s="118">
        <f t="shared" si="50"/>
        <v>722255.73791680019</v>
      </c>
      <c r="AY42" s="32"/>
      <c r="AZ42" s="35">
        <v>2845516.0997185237</v>
      </c>
      <c r="BA42" s="39">
        <v>14.063977635611142</v>
      </c>
      <c r="BB42" s="36">
        <v>207475.89144453773</v>
      </c>
      <c r="BC42" s="39">
        <v>3.4376808228856031</v>
      </c>
      <c r="BD42" s="36">
        <v>3052991.9911630615</v>
      </c>
      <c r="BE42" s="40">
        <v>11.622475982804406</v>
      </c>
      <c r="BF42" s="38">
        <v>1675902.7774353493</v>
      </c>
      <c r="BG42" s="39">
        <v>1.5760346009344579</v>
      </c>
      <c r="BH42" s="36">
        <v>250547.50406468866</v>
      </c>
      <c r="BI42" s="39">
        <v>0.49347937881857323</v>
      </c>
      <c r="BJ42" s="36">
        <v>1926450.281500038</v>
      </c>
      <c r="BK42" s="40">
        <v>1.2261925572996704</v>
      </c>
      <c r="BL42" s="116">
        <f t="shared" si="51"/>
        <v>4521418.8771538734</v>
      </c>
      <c r="BM42" s="117">
        <f t="shared" si="52"/>
        <v>458023.39550922636</v>
      </c>
      <c r="BN42" s="118">
        <f t="shared" si="53"/>
        <v>4979442.2726630997</v>
      </c>
      <c r="BO42" s="32"/>
      <c r="BP42" s="35">
        <v>1172879.444008959</v>
      </c>
      <c r="BQ42" s="39">
        <v>11.137715859429658</v>
      </c>
      <c r="BR42" s="36">
        <v>102003.56507165141</v>
      </c>
      <c r="BS42" s="39">
        <v>4.7551892719058042</v>
      </c>
      <c r="BT42" s="36">
        <v>1274883.0090806105</v>
      </c>
      <c r="BU42" s="40">
        <v>10.057613792270393</v>
      </c>
      <c r="BV42" s="38">
        <v>376144.03519117914</v>
      </c>
      <c r="BW42" s="39">
        <v>1.1827275806169182</v>
      </c>
      <c r="BX42" s="36">
        <v>200960.25387927835</v>
      </c>
      <c r="BY42" s="39">
        <v>0.91634217730979106</v>
      </c>
      <c r="BZ42" s="36">
        <v>577104.28907045745</v>
      </c>
      <c r="CA42" s="40">
        <v>1.0740060987133935</v>
      </c>
      <c r="CB42" s="116">
        <f t="shared" si="54"/>
        <v>1549023.4792001382</v>
      </c>
      <c r="CC42" s="117">
        <f t="shared" si="55"/>
        <v>302963.81895092974</v>
      </c>
      <c r="CD42" s="118">
        <f t="shared" si="56"/>
        <v>1851987.2981510679</v>
      </c>
      <c r="CE42" s="32"/>
      <c r="CF42" s="38">
        <f t="shared" si="57"/>
        <v>9451245.6069866978</v>
      </c>
      <c r="CG42" s="39">
        <f t="shared" si="58"/>
        <v>14.23276292261065</v>
      </c>
      <c r="CH42" s="36">
        <f t="shared" si="59"/>
        <v>762850.01459623734</v>
      </c>
      <c r="CI42" s="39">
        <f t="shared" si="60"/>
        <v>3.8663795366314524</v>
      </c>
      <c r="CJ42" s="36">
        <f t="shared" si="61"/>
        <v>10214095.621582935</v>
      </c>
      <c r="CK42" s="40">
        <f t="shared" si="62"/>
        <v>11.858213159756911</v>
      </c>
      <c r="CL42" s="38">
        <f t="shared" si="63"/>
        <v>4547439.6111263447</v>
      </c>
      <c r="CM42" s="39">
        <f t="shared" si="64"/>
        <v>1.6070089580940758</v>
      </c>
      <c r="CN42" s="36">
        <f t="shared" si="65"/>
        <v>1026444.9288243969</v>
      </c>
      <c r="CO42" s="39">
        <f t="shared" si="66"/>
        <v>0.64555827706895741</v>
      </c>
      <c r="CP42" s="36">
        <f t="shared" si="67"/>
        <v>5573884.5399507415</v>
      </c>
      <c r="CQ42" s="40">
        <f t="shared" si="68"/>
        <v>1.2611269015322628</v>
      </c>
      <c r="CR42" s="152"/>
      <c r="CS42" s="161" t="s">
        <v>39</v>
      </c>
      <c r="CT42" s="38">
        <f t="shared" si="69"/>
        <v>10214095.621582935</v>
      </c>
      <c r="CU42" s="36">
        <f t="shared" si="70"/>
        <v>5573884.5399507415</v>
      </c>
      <c r="CV42" s="37">
        <f t="shared" si="71"/>
        <v>15787980.161533676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v>3150508</v>
      </c>
      <c r="E43" s="39">
        <v>28.590299015381824</v>
      </c>
      <c r="F43" s="36">
        <v>1858135.39</v>
      </c>
      <c r="G43" s="39">
        <v>63.473915078226412</v>
      </c>
      <c r="H43" s="36">
        <v>5008643.3899999997</v>
      </c>
      <c r="I43" s="40">
        <v>35.912234188242543</v>
      </c>
      <c r="J43" s="38">
        <v>8616317.9500000011</v>
      </c>
      <c r="K43" s="39">
        <v>24.29040837728807</v>
      </c>
      <c r="L43" s="36">
        <v>9214369.5600000005</v>
      </c>
      <c r="M43" s="39">
        <v>31.993561128722568</v>
      </c>
      <c r="N43" s="36">
        <v>17830687.510000002</v>
      </c>
      <c r="O43" s="40">
        <v>27.742198114910199</v>
      </c>
      <c r="P43" s="116">
        <f t="shared" si="42"/>
        <v>11766825.950000001</v>
      </c>
      <c r="Q43" s="117">
        <f t="shared" si="43"/>
        <v>11072504.950000001</v>
      </c>
      <c r="R43" s="118">
        <f t="shared" si="44"/>
        <v>22839330.900000002</v>
      </c>
      <c r="S43" s="32"/>
      <c r="T43" s="35">
        <v>5069950.1315053543</v>
      </c>
      <c r="U43" s="39">
        <v>26.30078711977794</v>
      </c>
      <c r="V43" s="36">
        <v>4661990.4874886721</v>
      </c>
      <c r="W43" s="39">
        <v>80.034171459033004</v>
      </c>
      <c r="X43" s="36">
        <v>9731940.6189940274</v>
      </c>
      <c r="Y43" s="40">
        <v>38.76989147787819</v>
      </c>
      <c r="Z43" s="38">
        <v>22212445.355577543</v>
      </c>
      <c r="AA43" s="39">
        <v>23.903112502908243</v>
      </c>
      <c r="AB43" s="36">
        <v>13414764.810634259</v>
      </c>
      <c r="AC43" s="39">
        <v>30.920639423375306</v>
      </c>
      <c r="AD43" s="36">
        <v>35627210.166211799</v>
      </c>
      <c r="AE43" s="40">
        <v>26.136613687188387</v>
      </c>
      <c r="AF43" s="116">
        <f t="shared" si="45"/>
        <v>27282395.487082899</v>
      </c>
      <c r="AG43" s="117">
        <f t="shared" si="46"/>
        <v>18076755.298122931</v>
      </c>
      <c r="AH43" s="118">
        <f t="shared" si="47"/>
        <v>45359150.785205826</v>
      </c>
      <c r="AI43" s="32"/>
      <c r="AJ43" s="35">
        <v>740673.95865323546</v>
      </c>
      <c r="AK43" s="39">
        <v>13.856805332882502</v>
      </c>
      <c r="AL43" s="36">
        <v>994313.83521743957</v>
      </c>
      <c r="AM43" s="39">
        <v>35.542943171311514</v>
      </c>
      <c r="AN43" s="36">
        <v>1734987.7938706749</v>
      </c>
      <c r="AO43" s="40">
        <v>21.307278837126198</v>
      </c>
      <c r="AP43" s="38">
        <v>3237365.5383565351</v>
      </c>
      <c r="AQ43" s="39">
        <v>19.696197720661548</v>
      </c>
      <c r="AR43" s="36">
        <v>2389541.243110192</v>
      </c>
      <c r="AS43" s="39">
        <v>16.930770626276725</v>
      </c>
      <c r="AT43" s="36">
        <v>5626906.7814667271</v>
      </c>
      <c r="AU43" s="40">
        <v>18.418619845652639</v>
      </c>
      <c r="AV43" s="116">
        <f t="shared" si="48"/>
        <v>3978039.4970097705</v>
      </c>
      <c r="AW43" s="117">
        <f t="shared" si="49"/>
        <v>3383855.0783276316</v>
      </c>
      <c r="AX43" s="118">
        <f t="shared" si="50"/>
        <v>7361894.5753374025</v>
      </c>
      <c r="AY43" s="32"/>
      <c r="AZ43" s="35">
        <v>3778115.6086936616</v>
      </c>
      <c r="BA43" s="39">
        <v>18.673355399632825</v>
      </c>
      <c r="BB43" s="36">
        <v>1949872.048187867</v>
      </c>
      <c r="BC43" s="39">
        <v>32.30755005059445</v>
      </c>
      <c r="BD43" s="36">
        <v>5727987.6568815289</v>
      </c>
      <c r="BE43" s="40">
        <v>21.805952706264385</v>
      </c>
      <c r="BF43" s="38">
        <v>14440721.278265271</v>
      </c>
      <c r="BG43" s="39">
        <v>13.58018896049864</v>
      </c>
      <c r="BH43" s="36">
        <v>9196773.2000305429</v>
      </c>
      <c r="BI43" s="39">
        <v>18.114001745212374</v>
      </c>
      <c r="BJ43" s="36">
        <v>23637494.478295814</v>
      </c>
      <c r="BK43" s="40">
        <v>15.045350550095581</v>
      </c>
      <c r="BL43" s="116">
        <f t="shared" si="51"/>
        <v>18218836.886958934</v>
      </c>
      <c r="BM43" s="117">
        <f t="shared" si="52"/>
        <v>11146645.24821841</v>
      </c>
      <c r="BN43" s="118">
        <f t="shared" si="53"/>
        <v>29365482.135177344</v>
      </c>
      <c r="BO43" s="32"/>
      <c r="BP43" s="35">
        <v>1745540.0645820883</v>
      </c>
      <c r="BQ43" s="39">
        <v>16.575726823307932</v>
      </c>
      <c r="BR43" s="36">
        <v>1541643.4235558838</v>
      </c>
      <c r="BS43" s="39">
        <v>71.8681377817297</v>
      </c>
      <c r="BT43" s="36">
        <v>3287183.4881379721</v>
      </c>
      <c r="BU43" s="40">
        <v>25.9327497131382</v>
      </c>
      <c r="BV43" s="38">
        <v>6582655.7941408958</v>
      </c>
      <c r="BW43" s="39">
        <v>20.698157708339426</v>
      </c>
      <c r="BX43" s="36">
        <v>5666187.7601689398</v>
      </c>
      <c r="BY43" s="39">
        <v>25.836784781921871</v>
      </c>
      <c r="BZ43" s="36">
        <v>12248843.554309836</v>
      </c>
      <c r="CA43" s="40">
        <v>22.795416580085227</v>
      </c>
      <c r="CB43" s="116">
        <f t="shared" si="54"/>
        <v>8328195.8587229839</v>
      </c>
      <c r="CC43" s="117">
        <f t="shared" si="55"/>
        <v>7207831.1837248234</v>
      </c>
      <c r="CD43" s="118">
        <f t="shared" si="56"/>
        <v>15536027.042447807</v>
      </c>
      <c r="CE43" s="32"/>
      <c r="CF43" s="38">
        <f t="shared" si="57"/>
        <v>14484787.763434339</v>
      </c>
      <c r="CG43" s="39">
        <f t="shared" si="58"/>
        <v>21.812844443370825</v>
      </c>
      <c r="CH43" s="36">
        <f t="shared" si="59"/>
        <v>11005955.184449863</v>
      </c>
      <c r="CI43" s="39">
        <f t="shared" si="60"/>
        <v>55.781869426537838</v>
      </c>
      <c r="CJ43" s="36">
        <f t="shared" si="61"/>
        <v>25490742.947884202</v>
      </c>
      <c r="CK43" s="40">
        <f t="shared" si="62"/>
        <v>29.593874453050788</v>
      </c>
      <c r="CL43" s="38">
        <f t="shared" si="63"/>
        <v>55089505.916340254</v>
      </c>
      <c r="CM43" s="39">
        <f t="shared" si="64"/>
        <v>19.467950555721124</v>
      </c>
      <c r="CN43" s="36">
        <f t="shared" si="65"/>
        <v>39881636.573943928</v>
      </c>
      <c r="CO43" s="39">
        <f t="shared" si="66"/>
        <v>25.082612686150398</v>
      </c>
      <c r="CP43" s="36">
        <f t="shared" si="67"/>
        <v>94971142.490284175</v>
      </c>
      <c r="CQ43" s="40">
        <f t="shared" si="68"/>
        <v>21.487826273633139</v>
      </c>
      <c r="CR43" s="152"/>
      <c r="CS43" s="161" t="s">
        <v>55</v>
      </c>
      <c r="CT43" s="38">
        <f t="shared" si="69"/>
        <v>25490742.947884202</v>
      </c>
      <c r="CU43" s="36">
        <f t="shared" si="70"/>
        <v>94971142.490284175</v>
      </c>
      <c r="CV43" s="37">
        <f t="shared" si="71"/>
        <v>120461885.43816838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v>18899.77</v>
      </c>
      <c r="E44" s="39">
        <v>0.17151204682608104</v>
      </c>
      <c r="F44" s="36">
        <v>8095.43</v>
      </c>
      <c r="G44" s="39">
        <v>0.2765399330463893</v>
      </c>
      <c r="H44" s="36">
        <v>26995.200000000001</v>
      </c>
      <c r="I44" s="40">
        <v>0.19355699115932573</v>
      </c>
      <c r="J44" s="38">
        <v>685333.83000000007</v>
      </c>
      <c r="K44" s="39">
        <v>1.9320362482063371</v>
      </c>
      <c r="L44" s="36">
        <v>171315.78999999998</v>
      </c>
      <c r="M44" s="39">
        <v>0.59483203533247453</v>
      </c>
      <c r="N44" s="36">
        <v>856649.62000000011</v>
      </c>
      <c r="O44" s="40">
        <v>1.3328338270621478</v>
      </c>
      <c r="P44" s="116">
        <f t="shared" si="42"/>
        <v>704233.60000000009</v>
      </c>
      <c r="Q44" s="117">
        <f t="shared" si="43"/>
        <v>179411.21999999997</v>
      </c>
      <c r="R44" s="118">
        <f t="shared" si="44"/>
        <v>883644.82000000007</v>
      </c>
      <c r="S44" s="32"/>
      <c r="T44" s="35">
        <v>36432.380126605123</v>
      </c>
      <c r="U44" s="39">
        <v>0.18899599584269755</v>
      </c>
      <c r="V44" s="36">
        <v>28562.13274818613</v>
      </c>
      <c r="W44" s="39">
        <v>0.49033704288731556</v>
      </c>
      <c r="X44" s="36">
        <v>64994.512874791253</v>
      </c>
      <c r="Y44" s="40">
        <v>0.25892371413520643</v>
      </c>
      <c r="Z44" s="38">
        <v>1239882.942141887</v>
      </c>
      <c r="AA44" s="39">
        <v>1.3342547829391749</v>
      </c>
      <c r="AB44" s="36">
        <v>303411.15036903723</v>
      </c>
      <c r="AC44" s="39">
        <v>0.69935380232349631</v>
      </c>
      <c r="AD44" s="36">
        <v>1543294.0925109242</v>
      </c>
      <c r="AE44" s="40">
        <v>1.1321818720437558</v>
      </c>
      <c r="AF44" s="116">
        <f t="shared" si="45"/>
        <v>1276315.3222684921</v>
      </c>
      <c r="AG44" s="117">
        <f t="shared" si="46"/>
        <v>331973.28311722336</v>
      </c>
      <c r="AH44" s="118">
        <f t="shared" si="47"/>
        <v>1608288.6053857154</v>
      </c>
      <c r="AI44" s="32"/>
      <c r="AJ44" s="35">
        <v>12542.705338253058</v>
      </c>
      <c r="AK44" s="39">
        <v>0.234653620785996</v>
      </c>
      <c r="AL44" s="36">
        <v>15430.607839230597</v>
      </c>
      <c r="AM44" s="39">
        <v>0.55158562427991409</v>
      </c>
      <c r="AN44" s="36">
        <v>27973.313177483655</v>
      </c>
      <c r="AO44" s="40">
        <v>0.34353854590594834</v>
      </c>
      <c r="AP44" s="38">
        <v>518332.04715816607</v>
      </c>
      <c r="AQ44" s="39">
        <v>3.1535427077429263</v>
      </c>
      <c r="AR44" s="36">
        <v>152198.55891407951</v>
      </c>
      <c r="AS44" s="39">
        <v>1.0783822618898049</v>
      </c>
      <c r="AT44" s="36">
        <v>670530.60607224563</v>
      </c>
      <c r="AU44" s="40">
        <v>2.1948556831966037</v>
      </c>
      <c r="AV44" s="116">
        <f t="shared" si="48"/>
        <v>530874.75249641913</v>
      </c>
      <c r="AW44" s="117">
        <f t="shared" si="49"/>
        <v>167629.1667533101</v>
      </c>
      <c r="AX44" s="118">
        <f t="shared" si="50"/>
        <v>698503.91924972925</v>
      </c>
      <c r="AY44" s="32"/>
      <c r="AZ44" s="35">
        <v>102381.56289118523</v>
      </c>
      <c r="BA44" s="39">
        <v>0.50602138956197706</v>
      </c>
      <c r="BB44" s="36">
        <v>78410.55747451348</v>
      </c>
      <c r="BC44" s="39">
        <v>1.2991893557616567</v>
      </c>
      <c r="BD44" s="36">
        <v>180792.12036569871</v>
      </c>
      <c r="BE44" s="40">
        <v>0.68825993743603897</v>
      </c>
      <c r="BF44" s="38">
        <v>1919896.0466295215</v>
      </c>
      <c r="BG44" s="39">
        <v>1.8054881467025479</v>
      </c>
      <c r="BH44" s="36">
        <v>887079.47417701839</v>
      </c>
      <c r="BI44" s="39">
        <v>1.747195325348593</v>
      </c>
      <c r="BJ44" s="36">
        <v>2806975.5208065398</v>
      </c>
      <c r="BK44" s="40">
        <v>1.7866500501924722</v>
      </c>
      <c r="BL44" s="116">
        <f t="shared" si="51"/>
        <v>2022277.6095207068</v>
      </c>
      <c r="BM44" s="117">
        <f t="shared" si="52"/>
        <v>965490.03165153181</v>
      </c>
      <c r="BN44" s="118">
        <f t="shared" si="53"/>
        <v>2987767.6411722386</v>
      </c>
      <c r="BO44" s="32"/>
      <c r="BP44" s="35">
        <v>28301.415448099637</v>
      </c>
      <c r="BQ44" s="39">
        <v>0.26875151175230172</v>
      </c>
      <c r="BR44" s="36">
        <v>16110.633817492835</v>
      </c>
      <c r="BS44" s="39">
        <v>0.75104348596768611</v>
      </c>
      <c r="BT44" s="36">
        <v>44412.049265592475</v>
      </c>
      <c r="BU44" s="40">
        <v>0.35036880721999775</v>
      </c>
      <c r="BV44" s="38">
        <v>539719.00073727174</v>
      </c>
      <c r="BW44" s="39">
        <v>1.6970641249981031</v>
      </c>
      <c r="BX44" s="36">
        <v>155961.21661571338</v>
      </c>
      <c r="BY44" s="39">
        <v>0.71115475846969489</v>
      </c>
      <c r="BZ44" s="36">
        <v>695680.21735298517</v>
      </c>
      <c r="CA44" s="40">
        <v>1.2946789866954973</v>
      </c>
      <c r="CB44" s="116">
        <f t="shared" si="54"/>
        <v>568020.41618537134</v>
      </c>
      <c r="CC44" s="117">
        <f t="shared" si="55"/>
        <v>172071.85043320621</v>
      </c>
      <c r="CD44" s="118">
        <f t="shared" si="56"/>
        <v>740092.26661857753</v>
      </c>
      <c r="CE44" s="32"/>
      <c r="CF44" s="38">
        <f t="shared" si="57"/>
        <v>198557.83380414304</v>
      </c>
      <c r="CG44" s="39">
        <f t="shared" si="58"/>
        <v>0.2990110184918266</v>
      </c>
      <c r="CH44" s="36">
        <f t="shared" si="59"/>
        <v>146609.36187942303</v>
      </c>
      <c r="CI44" s="39">
        <f t="shared" si="60"/>
        <v>0.74306538087859719</v>
      </c>
      <c r="CJ44" s="36">
        <f t="shared" si="61"/>
        <v>345167.19568356604</v>
      </c>
      <c r="CK44" s="40">
        <f t="shared" si="62"/>
        <v>0.40072722381043524</v>
      </c>
      <c r="CL44" s="38">
        <f t="shared" si="63"/>
        <v>4903163.866666846</v>
      </c>
      <c r="CM44" s="39">
        <f t="shared" si="64"/>
        <v>1.732717513709912</v>
      </c>
      <c r="CN44" s="36">
        <f t="shared" si="65"/>
        <v>1669966.1900758485</v>
      </c>
      <c r="CO44" s="39">
        <f t="shared" si="66"/>
        <v>1.0502857641505376</v>
      </c>
      <c r="CP44" s="36">
        <f t="shared" si="67"/>
        <v>6573130.0567426942</v>
      </c>
      <c r="CQ44" s="40">
        <f t="shared" si="68"/>
        <v>1.4872125682570667</v>
      </c>
      <c r="CR44" s="152"/>
      <c r="CS44" s="161" t="s">
        <v>56</v>
      </c>
      <c r="CT44" s="38">
        <f t="shared" si="69"/>
        <v>345167.19568356604</v>
      </c>
      <c r="CU44" s="36">
        <f t="shared" si="70"/>
        <v>6573130.0567426942</v>
      </c>
      <c r="CV44" s="37">
        <f t="shared" si="71"/>
        <v>6918297.2524262602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v>11459384.719999999</v>
      </c>
      <c r="E45" s="39">
        <v>103.99187549344343</v>
      </c>
      <c r="F45" s="36">
        <v>5020996.16</v>
      </c>
      <c r="G45" s="39">
        <v>171.517256268361</v>
      </c>
      <c r="H45" s="36">
        <v>16480380.879999999</v>
      </c>
      <c r="I45" s="40">
        <v>118.16518997053107</v>
      </c>
      <c r="J45" s="38">
        <v>11975145.709999999</v>
      </c>
      <c r="K45" s="39">
        <v>33.759336802726651</v>
      </c>
      <c r="L45" s="36">
        <v>17635742.669999998</v>
      </c>
      <c r="M45" s="39">
        <v>61.233729284357665</v>
      </c>
      <c r="N45" s="36">
        <v>29610888.379999995</v>
      </c>
      <c r="O45" s="40">
        <v>46.070637003522478</v>
      </c>
      <c r="P45" s="116">
        <f t="shared" si="42"/>
        <v>23434530.43</v>
      </c>
      <c r="Q45" s="117">
        <f t="shared" si="43"/>
        <v>22656738.829999998</v>
      </c>
      <c r="R45" s="118">
        <f t="shared" si="44"/>
        <v>46091269.259999998</v>
      </c>
      <c r="S45" s="32"/>
      <c r="T45" s="35">
        <v>17287834.954460666</v>
      </c>
      <c r="U45" s="39">
        <v>89.682078739524542</v>
      </c>
      <c r="V45" s="36">
        <v>11541011.547068153</v>
      </c>
      <c r="W45" s="39">
        <v>198.12895359773651</v>
      </c>
      <c r="X45" s="36">
        <v>28828846.501528818</v>
      </c>
      <c r="Y45" s="40">
        <v>114.84772606557624</v>
      </c>
      <c r="Z45" s="38">
        <v>23411941.31687057</v>
      </c>
      <c r="AA45" s="39">
        <v>25.193906310190332</v>
      </c>
      <c r="AB45" s="36">
        <v>25006208.512464512</v>
      </c>
      <c r="AC45" s="39">
        <v>57.638577170336205</v>
      </c>
      <c r="AD45" s="36">
        <v>48418149.829335079</v>
      </c>
      <c r="AE45" s="40">
        <v>35.520223773735218</v>
      </c>
      <c r="AF45" s="116">
        <f t="shared" si="45"/>
        <v>40699776.271331236</v>
      </c>
      <c r="AG45" s="117">
        <f t="shared" si="46"/>
        <v>36547220.059532665</v>
      </c>
      <c r="AH45" s="118">
        <f t="shared" si="47"/>
        <v>77246996.330863893</v>
      </c>
      <c r="AI45" s="32"/>
      <c r="AJ45" s="35">
        <v>2284996.728615013</v>
      </c>
      <c r="AK45" s="39">
        <v>42.748573086414218</v>
      </c>
      <c r="AL45" s="36">
        <v>5382557.8907431923</v>
      </c>
      <c r="AM45" s="39">
        <v>192.40600145641437</v>
      </c>
      <c r="AN45" s="36">
        <v>7667554.6193582052</v>
      </c>
      <c r="AO45" s="40">
        <v>94.164768680636712</v>
      </c>
      <c r="AP45" s="38">
        <v>3502309.1159875812</v>
      </c>
      <c r="AQ45" s="39">
        <v>21.30811983078868</v>
      </c>
      <c r="AR45" s="36">
        <v>5601217.4617065089</v>
      </c>
      <c r="AS45" s="39">
        <v>39.686667198351302</v>
      </c>
      <c r="AT45" s="36">
        <v>9103526.5776940901</v>
      </c>
      <c r="AU45" s="40">
        <v>29.798680127705278</v>
      </c>
      <c r="AV45" s="116">
        <f t="shared" si="48"/>
        <v>5787305.8446025942</v>
      </c>
      <c r="AW45" s="117">
        <f t="shared" si="49"/>
        <v>10983775.3524497</v>
      </c>
      <c r="AX45" s="118">
        <f t="shared" si="50"/>
        <v>16771081.197052294</v>
      </c>
      <c r="AY45" s="32"/>
      <c r="AZ45" s="35">
        <v>36020251.487146966</v>
      </c>
      <c r="BA45" s="39">
        <v>178.0302741546376</v>
      </c>
      <c r="BB45" s="36">
        <v>13912195.85625707</v>
      </c>
      <c r="BC45" s="39">
        <v>230.51202993417769</v>
      </c>
      <c r="BD45" s="36">
        <v>49932447.34340404</v>
      </c>
      <c r="BE45" s="40">
        <v>190.08850062206503</v>
      </c>
      <c r="BF45" s="38">
        <v>40307345.413219877</v>
      </c>
      <c r="BG45" s="39">
        <v>37.905403522431925</v>
      </c>
      <c r="BH45" s="36">
        <v>39489825.078728952</v>
      </c>
      <c r="BI45" s="39">
        <v>77.779319423887927</v>
      </c>
      <c r="BJ45" s="36">
        <v>79797170.491948828</v>
      </c>
      <c r="BK45" s="40">
        <v>50.79118702955148</v>
      </c>
      <c r="BL45" s="116">
        <f t="shared" si="51"/>
        <v>76327596.900366843</v>
      </c>
      <c r="BM45" s="117">
        <f t="shared" si="52"/>
        <v>53402020.934986025</v>
      </c>
      <c r="BN45" s="118">
        <f t="shared" si="53"/>
        <v>129729617.83535287</v>
      </c>
      <c r="BO45" s="32"/>
      <c r="BP45" s="35">
        <v>4155094.1468594931</v>
      </c>
      <c r="BQ45" s="39">
        <v>39.456960571087329</v>
      </c>
      <c r="BR45" s="36">
        <v>4470765.9103856785</v>
      </c>
      <c r="BS45" s="39">
        <v>208.41759873132622</v>
      </c>
      <c r="BT45" s="36">
        <v>8625860.0572451726</v>
      </c>
      <c r="BU45" s="40">
        <v>68.049827681449472</v>
      </c>
      <c r="BV45" s="38">
        <v>7943747.3218963407</v>
      </c>
      <c r="BW45" s="39">
        <v>24.977902537476979</v>
      </c>
      <c r="BX45" s="36">
        <v>12634758.664506117</v>
      </c>
      <c r="BY45" s="39">
        <v>57.612199631138616</v>
      </c>
      <c r="BZ45" s="36">
        <v>20578505.986402459</v>
      </c>
      <c r="CA45" s="40">
        <v>38.297135111238106</v>
      </c>
      <c r="CB45" s="116">
        <f t="shared" si="54"/>
        <v>12098841.468755834</v>
      </c>
      <c r="CC45" s="117">
        <f t="shared" si="55"/>
        <v>17105524.574891794</v>
      </c>
      <c r="CD45" s="118">
        <f t="shared" si="56"/>
        <v>29204366.043647628</v>
      </c>
      <c r="CE45" s="32"/>
      <c r="CF45" s="38">
        <f t="shared" si="57"/>
        <v>71207562.037082136</v>
      </c>
      <c r="CG45" s="39">
        <f t="shared" si="58"/>
        <v>107.23246341431224</v>
      </c>
      <c r="CH45" s="36">
        <f t="shared" si="59"/>
        <v>40327527.364454091</v>
      </c>
      <c r="CI45" s="39">
        <f t="shared" si="60"/>
        <v>204.39342410892746</v>
      </c>
      <c r="CJ45" s="36">
        <f t="shared" si="61"/>
        <v>111535089.40153623</v>
      </c>
      <c r="CK45" s="40">
        <f t="shared" si="62"/>
        <v>129.48839661547919</v>
      </c>
      <c r="CL45" s="38">
        <f t="shared" si="63"/>
        <v>87140488.877974376</v>
      </c>
      <c r="CM45" s="39">
        <f t="shared" si="64"/>
        <v>30.794371825625394</v>
      </c>
      <c r="CN45" s="36">
        <f t="shared" si="65"/>
        <v>100367752.3874061</v>
      </c>
      <c r="CO45" s="39">
        <f t="shared" si="66"/>
        <v>63.123925585278407</v>
      </c>
      <c r="CP45" s="36">
        <f t="shared" si="67"/>
        <v>187508241.26538047</v>
      </c>
      <c r="CQ45" s="40">
        <f t="shared" si="68"/>
        <v>42.424934643670078</v>
      </c>
      <c r="CR45" s="152"/>
      <c r="CS45" s="161" t="s">
        <v>60</v>
      </c>
      <c r="CT45" s="38">
        <f t="shared" si="69"/>
        <v>111535089.40153623</v>
      </c>
      <c r="CU45" s="36">
        <f t="shared" si="70"/>
        <v>187508241.26538047</v>
      </c>
      <c r="CV45" s="37">
        <f t="shared" si="71"/>
        <v>299043330.66691673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v>169749.48</v>
      </c>
      <c r="E46" s="39">
        <v>1.5404462997413677</v>
      </c>
      <c r="F46" s="36">
        <v>99095.3</v>
      </c>
      <c r="G46" s="39">
        <v>3.3850959896153583</v>
      </c>
      <c r="H46" s="36">
        <v>268844.78000000003</v>
      </c>
      <c r="I46" s="40">
        <v>1.9276310864779989</v>
      </c>
      <c r="J46" s="38">
        <v>899746.11</v>
      </c>
      <c r="K46" s="39">
        <v>2.5364895509428536</v>
      </c>
      <c r="L46" s="36">
        <v>406293.85</v>
      </c>
      <c r="M46" s="39">
        <v>1.41070824667456</v>
      </c>
      <c r="N46" s="36">
        <v>1306039.96</v>
      </c>
      <c r="O46" s="40">
        <v>2.0320259269862211</v>
      </c>
      <c r="P46" s="116">
        <f t="shared" si="42"/>
        <v>1069495.5900000001</v>
      </c>
      <c r="Q46" s="117">
        <f t="shared" si="43"/>
        <v>505389.14999999997</v>
      </c>
      <c r="R46" s="118">
        <f t="shared" si="44"/>
        <v>1574884.74</v>
      </c>
      <c r="S46" s="32"/>
      <c r="T46" s="35">
        <v>759530.77294329484</v>
      </c>
      <c r="U46" s="39">
        <v>3.9401289267061692</v>
      </c>
      <c r="V46" s="36">
        <v>286030.0721484485</v>
      </c>
      <c r="W46" s="39">
        <v>4.9103875046943948</v>
      </c>
      <c r="X46" s="36">
        <v>1045560.8450917434</v>
      </c>
      <c r="Y46" s="40">
        <v>4.165282350635187</v>
      </c>
      <c r="Z46" s="38">
        <v>2491845.2315818639</v>
      </c>
      <c r="AA46" s="39">
        <v>2.6815083146791179</v>
      </c>
      <c r="AB46" s="36">
        <v>526818.38351580699</v>
      </c>
      <c r="AC46" s="39">
        <v>1.2143009220247023</v>
      </c>
      <c r="AD46" s="36">
        <v>3018663.6150976708</v>
      </c>
      <c r="AE46" s="40">
        <v>2.2145333409856622</v>
      </c>
      <c r="AF46" s="116">
        <f t="shared" si="45"/>
        <v>3251376.0045251586</v>
      </c>
      <c r="AG46" s="117">
        <f t="shared" si="46"/>
        <v>812848.45566425542</v>
      </c>
      <c r="AH46" s="118">
        <f t="shared" si="47"/>
        <v>4064224.4601894142</v>
      </c>
      <c r="AI46" s="32"/>
      <c r="AJ46" s="35">
        <v>69795.787382141629</v>
      </c>
      <c r="AK46" s="39">
        <v>1.30576568476655</v>
      </c>
      <c r="AL46" s="36">
        <v>138104.32069276518</v>
      </c>
      <c r="AM46" s="39">
        <v>4.9367049398664946</v>
      </c>
      <c r="AN46" s="36">
        <v>207900.10807490681</v>
      </c>
      <c r="AO46" s="40">
        <v>2.5532084944171687</v>
      </c>
      <c r="AP46" s="38">
        <v>300664.62058008148</v>
      </c>
      <c r="AQ46" s="39">
        <v>1.8292496613030844</v>
      </c>
      <c r="AR46" s="36">
        <v>111336.15813938002</v>
      </c>
      <c r="AS46" s="39">
        <v>0.78885725923492245</v>
      </c>
      <c r="AT46" s="36">
        <v>412000.77871946152</v>
      </c>
      <c r="AU46" s="40">
        <v>1.3486069725449721</v>
      </c>
      <c r="AV46" s="116">
        <f t="shared" si="48"/>
        <v>370460.40796222311</v>
      </c>
      <c r="AW46" s="117">
        <f t="shared" si="49"/>
        <v>249440.47883214519</v>
      </c>
      <c r="AX46" s="118">
        <f t="shared" si="50"/>
        <v>619900.88679436827</v>
      </c>
      <c r="AY46" s="32"/>
      <c r="AZ46" s="35">
        <v>2080242.9157045733</v>
      </c>
      <c r="BA46" s="39">
        <v>10.281611074350154</v>
      </c>
      <c r="BB46" s="36">
        <v>1541698.6774373776</v>
      </c>
      <c r="BC46" s="39">
        <v>25.544500333000503</v>
      </c>
      <c r="BD46" s="36">
        <v>3621941.5931419507</v>
      </c>
      <c r="BE46" s="40">
        <v>13.788417820701808</v>
      </c>
      <c r="BF46" s="38">
        <v>3866912.9068483813</v>
      </c>
      <c r="BG46" s="39">
        <v>3.6364809594261764</v>
      </c>
      <c r="BH46" s="36">
        <v>4056413.7332409755</v>
      </c>
      <c r="BI46" s="39">
        <v>7.9895289190111205</v>
      </c>
      <c r="BJ46" s="36">
        <v>7923326.6400893573</v>
      </c>
      <c r="BK46" s="40">
        <v>5.0432260040299317</v>
      </c>
      <c r="BL46" s="116">
        <f t="shared" si="51"/>
        <v>5947155.8225529548</v>
      </c>
      <c r="BM46" s="117">
        <f t="shared" si="52"/>
        <v>5598112.4106783532</v>
      </c>
      <c r="BN46" s="118">
        <f t="shared" si="53"/>
        <v>11545268.233231308</v>
      </c>
      <c r="BO46" s="32"/>
      <c r="BP46" s="35">
        <v>107977.08225919881</v>
      </c>
      <c r="BQ46" s="39">
        <v>1.0253552210128369</v>
      </c>
      <c r="BR46" s="36">
        <v>60266.708000709346</v>
      </c>
      <c r="BS46" s="39">
        <v>2.8095057573404199</v>
      </c>
      <c r="BT46" s="36">
        <v>168243.79025990816</v>
      </c>
      <c r="BU46" s="40">
        <v>1.3272834082259752</v>
      </c>
      <c r="BV46" s="38">
        <v>730718.04499178426</v>
      </c>
      <c r="BW46" s="39">
        <v>2.2976315044501456</v>
      </c>
      <c r="BX46" s="36">
        <v>200941.27204094478</v>
      </c>
      <c r="BY46" s="39">
        <v>0.9162556235822148</v>
      </c>
      <c r="BZ46" s="36">
        <v>931659.31703272904</v>
      </c>
      <c r="CA46" s="40">
        <v>1.7338422315799906</v>
      </c>
      <c r="CB46" s="116">
        <f t="shared" si="54"/>
        <v>838695.12725098303</v>
      </c>
      <c r="CC46" s="117">
        <f t="shared" si="55"/>
        <v>261207.98004165414</v>
      </c>
      <c r="CD46" s="118">
        <f t="shared" si="56"/>
        <v>1099903.1072926372</v>
      </c>
      <c r="CE46" s="32"/>
      <c r="CF46" s="38">
        <f t="shared" si="57"/>
        <v>3187296.0382892084</v>
      </c>
      <c r="CG46" s="39">
        <f t="shared" si="58"/>
        <v>4.7997936741387557</v>
      </c>
      <c r="CH46" s="36">
        <f t="shared" si="59"/>
        <v>2125195.0782793006</v>
      </c>
      <c r="CI46" s="39">
        <f t="shared" si="60"/>
        <v>10.771200897673149</v>
      </c>
      <c r="CJ46" s="36">
        <f t="shared" si="61"/>
        <v>5312491.1165685095</v>
      </c>
      <c r="CK46" s="40">
        <f t="shared" si="62"/>
        <v>6.1676191807397087</v>
      </c>
      <c r="CL46" s="38">
        <f t="shared" si="63"/>
        <v>8289886.9140021112</v>
      </c>
      <c r="CM46" s="39">
        <f t="shared" si="64"/>
        <v>2.9295435831172196</v>
      </c>
      <c r="CN46" s="36">
        <f t="shared" si="65"/>
        <v>5301803.3969371067</v>
      </c>
      <c r="CO46" s="39">
        <f t="shared" si="66"/>
        <v>3.3344439337871221</v>
      </c>
      <c r="CP46" s="36">
        <f t="shared" si="67"/>
        <v>13591690.310939219</v>
      </c>
      <c r="CQ46" s="40">
        <f t="shared" si="68"/>
        <v>3.0752065575747167</v>
      </c>
      <c r="CR46" s="152"/>
      <c r="CS46" s="161" t="s">
        <v>61</v>
      </c>
      <c r="CT46" s="38">
        <f t="shared" si="69"/>
        <v>5312491.1165685095</v>
      </c>
      <c r="CU46" s="36">
        <f t="shared" si="70"/>
        <v>13591690.310939219</v>
      </c>
      <c r="CV46" s="37">
        <f t="shared" si="71"/>
        <v>18904181.427507728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v>31398014.710000001</v>
      </c>
      <c r="E47" s="39">
        <v>284.93139171468761</v>
      </c>
      <c r="F47" s="36">
        <v>2263752.02</v>
      </c>
      <c r="G47" s="39">
        <v>77.329781375965027</v>
      </c>
      <c r="H47" s="36">
        <v>33661766.730000004</v>
      </c>
      <c r="I47" s="40">
        <v>241.35662211674281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2"/>
        <v>31398014.710000001</v>
      </c>
      <c r="Q47" s="117">
        <f t="shared" si="43"/>
        <v>2263752.02</v>
      </c>
      <c r="R47" s="118">
        <f t="shared" si="44"/>
        <v>33661766.730000004</v>
      </c>
      <c r="S47" s="32"/>
      <c r="T47" s="35">
        <v>108859153.09634736</v>
      </c>
      <c r="U47" s="39">
        <v>564.71589214157621</v>
      </c>
      <c r="V47" s="36">
        <v>8046578.1079657301</v>
      </c>
      <c r="W47" s="39">
        <v>138.1386799650769</v>
      </c>
      <c r="X47" s="36">
        <v>116905731.2043131</v>
      </c>
      <c r="Y47" s="40">
        <v>465.72648656396393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5"/>
        <v>108859153.09634736</v>
      </c>
      <c r="AG47" s="117">
        <f t="shared" si="46"/>
        <v>8046578.1079657301</v>
      </c>
      <c r="AH47" s="118">
        <f t="shared" si="47"/>
        <v>116905731.2043131</v>
      </c>
      <c r="AI47" s="32"/>
      <c r="AJ47" s="35">
        <v>6620553.694024751</v>
      </c>
      <c r="AK47" s="39">
        <v>123.85979372193277</v>
      </c>
      <c r="AL47" s="36">
        <v>394786.76521008287</v>
      </c>
      <c r="AM47" s="39">
        <v>14.112127442719673</v>
      </c>
      <c r="AN47" s="36">
        <v>7015340.4592348337</v>
      </c>
      <c r="AO47" s="40">
        <v>86.154966525044927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8"/>
        <v>6620553.694024751</v>
      </c>
      <c r="AW47" s="117">
        <f t="shared" si="49"/>
        <v>394786.76521008287</v>
      </c>
      <c r="AX47" s="118">
        <f t="shared" si="50"/>
        <v>7015340.4592348337</v>
      </c>
      <c r="AY47" s="32"/>
      <c r="AZ47" s="35">
        <v>43356798.389664933</v>
      </c>
      <c r="BA47" s="39">
        <v>214.29119412266431</v>
      </c>
      <c r="BB47" s="36">
        <v>4317979.4304681523</v>
      </c>
      <c r="BC47" s="39">
        <v>71.54486710906798</v>
      </c>
      <c r="BD47" s="36">
        <v>47674777.820133083</v>
      </c>
      <c r="BE47" s="40">
        <v>181.49374836353388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1"/>
        <v>43356798.389664933</v>
      </c>
      <c r="BM47" s="117">
        <f t="shared" si="52"/>
        <v>4317979.4304681523</v>
      </c>
      <c r="BN47" s="118">
        <f t="shared" si="53"/>
        <v>47674777.820133083</v>
      </c>
      <c r="BO47" s="32"/>
      <c r="BP47" s="35">
        <v>37618483.301097125</v>
      </c>
      <c r="BQ47" s="39">
        <v>357.22680639555892</v>
      </c>
      <c r="BR47" s="36">
        <v>0</v>
      </c>
      <c r="BS47" s="39">
        <v>0</v>
      </c>
      <c r="BT47" s="36">
        <v>37618483.301097125</v>
      </c>
      <c r="BU47" s="40">
        <v>296.77403636139042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4"/>
        <v>37618483.301097125</v>
      </c>
      <c r="CC47" s="117">
        <f t="shared" si="55"/>
        <v>0</v>
      </c>
      <c r="CD47" s="118">
        <f t="shared" si="56"/>
        <v>37618483.301097125</v>
      </c>
      <c r="CE47" s="32"/>
      <c r="CF47" s="38">
        <f t="shared" si="57"/>
        <v>227853003.19113418</v>
      </c>
      <c r="CG47" s="39">
        <f t="shared" si="58"/>
        <v>343.12702372552206</v>
      </c>
      <c r="CH47" s="36">
        <f t="shared" si="59"/>
        <v>15023096.323643964</v>
      </c>
      <c r="CI47" s="39">
        <f t="shared" si="60"/>
        <v>76.142087030467664</v>
      </c>
      <c r="CJ47" s="36">
        <f t="shared" si="61"/>
        <v>242876099.51477814</v>
      </c>
      <c r="CK47" s="40">
        <f t="shared" si="62"/>
        <v>281.97078489952787</v>
      </c>
      <c r="CL47" s="38">
        <f t="shared" si="63"/>
        <v>0</v>
      </c>
      <c r="CM47" s="39">
        <f t="shared" si="64"/>
        <v>0</v>
      </c>
      <c r="CN47" s="36">
        <f t="shared" si="65"/>
        <v>0</v>
      </c>
      <c r="CO47" s="39">
        <f t="shared" si="66"/>
        <v>0</v>
      </c>
      <c r="CP47" s="36">
        <f t="shared" si="67"/>
        <v>0</v>
      </c>
      <c r="CQ47" s="40">
        <f t="shared" si="68"/>
        <v>0</v>
      </c>
      <c r="CR47" s="152"/>
      <c r="CS47" s="161" t="s">
        <v>47</v>
      </c>
      <c r="CT47" s="38">
        <f t="shared" si="69"/>
        <v>242876099.51477814</v>
      </c>
      <c r="CU47" s="36">
        <f t="shared" si="70"/>
        <v>0</v>
      </c>
      <c r="CV47" s="37">
        <f t="shared" si="71"/>
        <v>242876099.51477814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v>5048406.04</v>
      </c>
      <c r="E48" s="39">
        <v>45.813385725305139</v>
      </c>
      <c r="F48" s="36">
        <v>399781.39</v>
      </c>
      <c r="G48" s="39">
        <v>13.656534467445516</v>
      </c>
      <c r="H48" s="36">
        <v>5448187.4299999997</v>
      </c>
      <c r="I48" s="40">
        <v>39.063787866837792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2"/>
        <v>5048406.04</v>
      </c>
      <c r="Q48" s="117">
        <f t="shared" si="43"/>
        <v>399781.39</v>
      </c>
      <c r="R48" s="118">
        <f t="shared" si="44"/>
        <v>5448187.4299999997</v>
      </c>
      <c r="S48" s="32"/>
      <c r="T48" s="35">
        <v>2933266.3288209513</v>
      </c>
      <c r="U48" s="39">
        <v>15.216562545759418</v>
      </c>
      <c r="V48" s="36">
        <v>0</v>
      </c>
      <c r="W48" s="39">
        <v>0</v>
      </c>
      <c r="X48" s="36">
        <v>2933266.3288209513</v>
      </c>
      <c r="Y48" s="40">
        <v>11.685482032447679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5"/>
        <v>2933266.3288209513</v>
      </c>
      <c r="AG48" s="117">
        <f t="shared" si="46"/>
        <v>0</v>
      </c>
      <c r="AH48" s="118">
        <f t="shared" si="47"/>
        <v>2933266.3288209513</v>
      </c>
      <c r="AI48" s="32"/>
      <c r="AJ48" s="35">
        <v>1432565.3325493827</v>
      </c>
      <c r="AK48" s="39">
        <v>26.800967831875003</v>
      </c>
      <c r="AL48" s="36">
        <v>116806.67980256717</v>
      </c>
      <c r="AM48" s="39">
        <v>4.1753951672052612</v>
      </c>
      <c r="AN48" s="36">
        <v>1549372.0123519499</v>
      </c>
      <c r="AO48" s="40">
        <v>19.027742792340991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8"/>
        <v>1432565.3325493827</v>
      </c>
      <c r="AW48" s="117">
        <f t="shared" si="49"/>
        <v>116806.67980256717</v>
      </c>
      <c r="AX48" s="118">
        <f t="shared" si="50"/>
        <v>1549372.0123519499</v>
      </c>
      <c r="AY48" s="32"/>
      <c r="AZ48" s="35">
        <v>6537933.57828099</v>
      </c>
      <c r="BA48" s="39">
        <v>32.313769596014772</v>
      </c>
      <c r="BB48" s="36">
        <v>686434.49025360879</v>
      </c>
      <c r="BC48" s="39">
        <v>11.373575343537636</v>
      </c>
      <c r="BD48" s="36">
        <v>7224368.0685345987</v>
      </c>
      <c r="BE48" s="40">
        <v>27.502543279026188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1"/>
        <v>6537933.57828099</v>
      </c>
      <c r="BM48" s="117">
        <f t="shared" si="52"/>
        <v>686434.49025360879</v>
      </c>
      <c r="BN48" s="118">
        <f t="shared" si="53"/>
        <v>7224368.0685345987</v>
      </c>
      <c r="BO48" s="32"/>
      <c r="BP48" s="35">
        <v>4736186.1250703512</v>
      </c>
      <c r="BQ48" s="39">
        <v>44.975036085638671</v>
      </c>
      <c r="BR48" s="36">
        <v>0</v>
      </c>
      <c r="BS48" s="39">
        <v>0</v>
      </c>
      <c r="BT48" s="36">
        <v>4736186.1250703512</v>
      </c>
      <c r="BU48" s="40">
        <v>37.364001680922321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4"/>
        <v>4736186.1250703512</v>
      </c>
      <c r="CC48" s="117">
        <f t="shared" si="55"/>
        <v>0</v>
      </c>
      <c r="CD48" s="118">
        <f t="shared" si="56"/>
        <v>4736186.1250703512</v>
      </c>
      <c r="CE48" s="32"/>
      <c r="CF48" s="38">
        <f t="shared" si="57"/>
        <v>20688357.404721677</v>
      </c>
      <c r="CG48" s="39">
        <f t="shared" si="58"/>
        <v>31.154886714823114</v>
      </c>
      <c r="CH48" s="36">
        <f t="shared" si="59"/>
        <v>1203022.560056176</v>
      </c>
      <c r="CI48" s="39">
        <f t="shared" si="60"/>
        <v>6.0973215170862289</v>
      </c>
      <c r="CJ48" s="36">
        <f t="shared" si="61"/>
        <v>21891379.964777853</v>
      </c>
      <c r="CK48" s="40">
        <f t="shared" si="62"/>
        <v>25.415138021131725</v>
      </c>
      <c r="CL48" s="38">
        <f t="shared" si="63"/>
        <v>0</v>
      </c>
      <c r="CM48" s="39">
        <f t="shared" si="64"/>
        <v>0</v>
      </c>
      <c r="CN48" s="36">
        <f t="shared" si="65"/>
        <v>0</v>
      </c>
      <c r="CO48" s="39">
        <f t="shared" si="66"/>
        <v>0</v>
      </c>
      <c r="CP48" s="36">
        <f t="shared" si="67"/>
        <v>0</v>
      </c>
      <c r="CQ48" s="40">
        <f t="shared" si="68"/>
        <v>0</v>
      </c>
      <c r="CR48" s="152"/>
      <c r="CS48" s="161" t="s">
        <v>40</v>
      </c>
      <c r="CT48" s="38">
        <f t="shared" si="69"/>
        <v>21891379.964777853</v>
      </c>
      <c r="CU48" s="36">
        <f t="shared" si="70"/>
        <v>0</v>
      </c>
      <c r="CV48" s="37">
        <f t="shared" si="71"/>
        <v>21891379.964777853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v>22514276.370000005</v>
      </c>
      <c r="E49" s="39">
        <v>204.31304841417492</v>
      </c>
      <c r="F49" s="36">
        <v>14355768.460000001</v>
      </c>
      <c r="G49" s="39">
        <v>490.3931290565007</v>
      </c>
      <c r="H49" s="36">
        <v>36870044.830000006</v>
      </c>
      <c r="I49" s="40">
        <v>264.36014332934207</v>
      </c>
      <c r="J49" s="38">
        <v>17279214.490000002</v>
      </c>
      <c r="K49" s="39">
        <v>48.712127249302981</v>
      </c>
      <c r="L49" s="36">
        <v>43932349.170000009</v>
      </c>
      <c r="M49" s="39">
        <v>152.53917151319243</v>
      </c>
      <c r="N49" s="36">
        <v>61211563.660000011</v>
      </c>
      <c r="O49" s="40">
        <v>95.2371199947723</v>
      </c>
      <c r="P49" s="116">
        <f t="shared" si="42"/>
        <v>39793490.860000007</v>
      </c>
      <c r="Q49" s="117">
        <f t="shared" si="43"/>
        <v>58288117.63000001</v>
      </c>
      <c r="R49" s="118">
        <f t="shared" si="44"/>
        <v>98081608.49000001</v>
      </c>
      <c r="S49" s="32"/>
      <c r="T49" s="35">
        <v>49702846.170000017</v>
      </c>
      <c r="U49" s="39">
        <v>257.83763990911365</v>
      </c>
      <c r="V49" s="36">
        <v>39782528.530000031</v>
      </c>
      <c r="W49" s="39">
        <v>682.96186317596619</v>
      </c>
      <c r="X49" s="36">
        <v>89485374.700000048</v>
      </c>
      <c r="Y49" s="40">
        <v>356.48987204104901</v>
      </c>
      <c r="Z49" s="38">
        <v>50778473.439999811</v>
      </c>
      <c r="AA49" s="39">
        <v>54.643401207399151</v>
      </c>
      <c r="AB49" s="36">
        <v>73729290.87000002</v>
      </c>
      <c r="AC49" s="39">
        <v>169.94385291982164</v>
      </c>
      <c r="AD49" s="36">
        <v>124507764.30999982</v>
      </c>
      <c r="AE49" s="40">
        <v>91.340616389666181</v>
      </c>
      <c r="AF49" s="116">
        <f t="shared" si="45"/>
        <v>100481319.60999984</v>
      </c>
      <c r="AG49" s="117">
        <f t="shared" si="46"/>
        <v>113511819.40000005</v>
      </c>
      <c r="AH49" s="118">
        <f t="shared" si="47"/>
        <v>213993139.00999987</v>
      </c>
      <c r="AI49" s="32"/>
      <c r="AJ49" s="35">
        <v>10788226.319999998</v>
      </c>
      <c r="AK49" s="39">
        <v>201.83017136870461</v>
      </c>
      <c r="AL49" s="36">
        <v>12070548.269999998</v>
      </c>
      <c r="AM49" s="39">
        <v>431.47625630026801</v>
      </c>
      <c r="AN49" s="36">
        <v>22858774.589999996</v>
      </c>
      <c r="AO49" s="40">
        <v>280.72721075318992</v>
      </c>
      <c r="AP49" s="38">
        <v>6973087.6399999997</v>
      </c>
      <c r="AQ49" s="39">
        <v>42.424406899279042</v>
      </c>
      <c r="AR49" s="36">
        <v>17572208.619999997</v>
      </c>
      <c r="AS49" s="39">
        <v>124.50550263575556</v>
      </c>
      <c r="AT49" s="36">
        <v>24545296.259999998</v>
      </c>
      <c r="AU49" s="40">
        <v>80.34440561569356</v>
      </c>
      <c r="AV49" s="116">
        <f t="shared" si="48"/>
        <v>17761313.959999997</v>
      </c>
      <c r="AW49" s="117">
        <f t="shared" si="49"/>
        <v>29642756.889999993</v>
      </c>
      <c r="AX49" s="118">
        <f t="shared" si="50"/>
        <v>47404070.849999994</v>
      </c>
      <c r="AY49" s="32"/>
      <c r="AZ49" s="35">
        <v>85557064.148997217</v>
      </c>
      <c r="BA49" s="39">
        <v>422.8662199026291</v>
      </c>
      <c r="BB49" s="36">
        <v>7960176.1210028371</v>
      </c>
      <c r="BC49" s="39">
        <v>131.89264838164789</v>
      </c>
      <c r="BD49" s="36">
        <v>93517240.270000055</v>
      </c>
      <c r="BE49" s="40">
        <v>356.01203087406753</v>
      </c>
      <c r="BF49" s="38">
        <v>65749607.206985161</v>
      </c>
      <c r="BG49" s="39">
        <v>61.831543781217739</v>
      </c>
      <c r="BH49" s="36">
        <v>84018088.253014743</v>
      </c>
      <c r="BI49" s="39">
        <v>165.48236692837676</v>
      </c>
      <c r="BJ49" s="36">
        <v>149767695.45999992</v>
      </c>
      <c r="BK49" s="40">
        <v>95.327678715892105</v>
      </c>
      <c r="BL49" s="116">
        <f t="shared" si="51"/>
        <v>151306671.35598236</v>
      </c>
      <c r="BM49" s="117">
        <f t="shared" si="52"/>
        <v>91978264.374017581</v>
      </c>
      <c r="BN49" s="118">
        <f t="shared" si="53"/>
        <v>243284935.72999996</v>
      </c>
      <c r="BO49" s="32"/>
      <c r="BP49" s="35">
        <v>16296838.649999976</v>
      </c>
      <c r="BQ49" s="39">
        <v>154.75551150445816</v>
      </c>
      <c r="BR49" s="36">
        <v>11609958.609999988</v>
      </c>
      <c r="BS49" s="39">
        <v>541.23157941354657</v>
      </c>
      <c r="BT49" s="36">
        <v>27906797.259999964</v>
      </c>
      <c r="BU49" s="40">
        <v>220.15807491440356</v>
      </c>
      <c r="BV49" s="38">
        <v>13902142.079999989</v>
      </c>
      <c r="BW49" s="39">
        <v>43.713166578100839</v>
      </c>
      <c r="BX49" s="36">
        <v>35425942.509999983</v>
      </c>
      <c r="BY49" s="39">
        <v>161.53584933449449</v>
      </c>
      <c r="BZ49" s="36">
        <v>49328084.589999974</v>
      </c>
      <c r="CA49" s="40">
        <v>91.800848981460405</v>
      </c>
      <c r="CB49" s="116">
        <f t="shared" si="54"/>
        <v>30198980.729999967</v>
      </c>
      <c r="CC49" s="117">
        <f t="shared" si="55"/>
        <v>47035901.119999975</v>
      </c>
      <c r="CD49" s="118">
        <f t="shared" si="56"/>
        <v>77234881.849999934</v>
      </c>
      <c r="CE49" s="32"/>
      <c r="CF49" s="38">
        <f t="shared" si="57"/>
        <v>184859251.65899721</v>
      </c>
      <c r="CG49" s="39">
        <f t="shared" si="58"/>
        <v>278.38213208307218</v>
      </c>
      <c r="CH49" s="36">
        <f t="shared" si="59"/>
        <v>85778979.991002843</v>
      </c>
      <c r="CI49" s="39">
        <f t="shared" si="60"/>
        <v>434.75661868587719</v>
      </c>
      <c r="CJ49" s="36">
        <f t="shared" si="61"/>
        <v>270638231.65000004</v>
      </c>
      <c r="CK49" s="40">
        <f t="shared" si="62"/>
        <v>314.20166395387719</v>
      </c>
      <c r="CL49" s="38">
        <f t="shared" si="63"/>
        <v>154682524.85698497</v>
      </c>
      <c r="CM49" s="39">
        <f t="shared" si="64"/>
        <v>54.662892608312212</v>
      </c>
      <c r="CN49" s="36">
        <f t="shared" si="65"/>
        <v>254677879.42301476</v>
      </c>
      <c r="CO49" s="39">
        <f t="shared" si="66"/>
        <v>160.17363273078635</v>
      </c>
      <c r="CP49" s="36">
        <f t="shared" si="67"/>
        <v>409360404.27999973</v>
      </c>
      <c r="CQ49" s="40">
        <f t="shared" si="68"/>
        <v>92.620400469255657</v>
      </c>
      <c r="CR49" s="152"/>
      <c r="CS49" s="161" t="s">
        <v>53</v>
      </c>
      <c r="CT49" s="38">
        <f t="shared" si="69"/>
        <v>270638231.65000004</v>
      </c>
      <c r="CU49" s="36">
        <f t="shared" si="70"/>
        <v>409360404.27999973</v>
      </c>
      <c r="CV49" s="37">
        <f t="shared" si="71"/>
        <v>679998635.92999983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v>307150.77</v>
      </c>
      <c r="E50" s="39">
        <v>2.7873385362312266</v>
      </c>
      <c r="F50" s="36">
        <v>205649.9</v>
      </c>
      <c r="G50" s="39">
        <v>7.0250017080002731</v>
      </c>
      <c r="H50" s="36">
        <v>512800.67000000004</v>
      </c>
      <c r="I50" s="40">
        <v>3.6768075342907744</v>
      </c>
      <c r="J50" s="38">
        <v>274050.8</v>
      </c>
      <c r="K50" s="39">
        <v>0.77258126809520722</v>
      </c>
      <c r="L50" s="36">
        <v>431384.91</v>
      </c>
      <c r="M50" s="39">
        <v>1.4978278652949406</v>
      </c>
      <c r="N50" s="36">
        <v>705435.71</v>
      </c>
      <c r="O50" s="40">
        <v>1.097564926376321</v>
      </c>
      <c r="P50" s="116">
        <f t="shared" si="42"/>
        <v>581201.57000000007</v>
      </c>
      <c r="Q50" s="117">
        <f t="shared" si="43"/>
        <v>637034.80999999994</v>
      </c>
      <c r="R50" s="118">
        <f t="shared" si="44"/>
        <v>1218236.3799999999</v>
      </c>
      <c r="S50" s="32"/>
      <c r="T50" s="35">
        <v>80525.107841929726</v>
      </c>
      <c r="U50" s="39">
        <v>0.41773068062090041</v>
      </c>
      <c r="V50" s="36">
        <v>58548.769975882686</v>
      </c>
      <c r="W50" s="39">
        <v>1.0051290982984151</v>
      </c>
      <c r="X50" s="36">
        <v>139073.8778178124</v>
      </c>
      <c r="Y50" s="40">
        <v>0.55403946257962533</v>
      </c>
      <c r="Z50" s="38">
        <v>14829.005855777596</v>
      </c>
      <c r="AA50" s="39">
        <v>1.5957693518329007E-2</v>
      </c>
      <c r="AB50" s="36">
        <v>3763.5387178588962</v>
      </c>
      <c r="AC50" s="39">
        <v>8.6748463572448604E-3</v>
      </c>
      <c r="AD50" s="36">
        <v>18592.544573636493</v>
      </c>
      <c r="AE50" s="40">
        <v>1.3639747617505854E-2</v>
      </c>
      <c r="AF50" s="116">
        <f t="shared" si="45"/>
        <v>95354.113697707318</v>
      </c>
      <c r="AG50" s="117">
        <f t="shared" si="46"/>
        <v>62312.308693741579</v>
      </c>
      <c r="AH50" s="118">
        <f t="shared" si="47"/>
        <v>157666.4223914489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8"/>
        <v>0</v>
      </c>
      <c r="AW50" s="117">
        <f t="shared" si="49"/>
        <v>0</v>
      </c>
      <c r="AX50" s="118">
        <f t="shared" si="50"/>
        <v>0</v>
      </c>
      <c r="AY50" s="32"/>
      <c r="AZ50" s="35">
        <v>4806.8696128597867</v>
      </c>
      <c r="BA50" s="39">
        <v>2.375797723978653E-2</v>
      </c>
      <c r="BB50" s="36">
        <v>1228.1749767355636</v>
      </c>
      <c r="BC50" s="39">
        <v>2.0349706827506076E-2</v>
      </c>
      <c r="BD50" s="36">
        <v>6035.0445895953508</v>
      </c>
      <c r="BE50" s="40">
        <v>2.2974891844051128E-2</v>
      </c>
      <c r="BF50" s="38">
        <v>10882.569046885237</v>
      </c>
      <c r="BG50" s="39">
        <v>1.0234069419704806E-2</v>
      </c>
      <c r="BH50" s="36">
        <v>6256.3390925356225</v>
      </c>
      <c r="BI50" s="39">
        <v>1.2322510817212964E-2</v>
      </c>
      <c r="BJ50" s="36">
        <v>17138.908139420859</v>
      </c>
      <c r="BK50" s="40">
        <v>1.0908976890094832E-2</v>
      </c>
      <c r="BL50" s="116">
        <f t="shared" si="51"/>
        <v>15689.438659745025</v>
      </c>
      <c r="BM50" s="117">
        <f t="shared" si="52"/>
        <v>7484.5140692711866</v>
      </c>
      <c r="BN50" s="118">
        <f t="shared" si="53"/>
        <v>23173.952729016211</v>
      </c>
      <c r="BO50" s="32"/>
      <c r="BP50" s="35">
        <v>181591.87156892876</v>
      </c>
      <c r="BQ50" s="39">
        <v>1.7244045654033329</v>
      </c>
      <c r="BR50" s="36">
        <v>104301.43146743986</v>
      </c>
      <c r="BS50" s="39">
        <v>4.8623109163880409</v>
      </c>
      <c r="BT50" s="36">
        <v>285893.30303636863</v>
      </c>
      <c r="BU50" s="40">
        <v>2.2554261114593843</v>
      </c>
      <c r="BV50" s="38">
        <v>25748.161515279811</v>
      </c>
      <c r="BW50" s="39">
        <v>8.096116892780833E-2</v>
      </c>
      <c r="BX50" s="36">
        <v>22855.74723892962</v>
      </c>
      <c r="BY50" s="39">
        <v>0.10421804702508182</v>
      </c>
      <c r="BZ50" s="36">
        <v>48603.908754209435</v>
      </c>
      <c r="CA50" s="40">
        <v>9.0453138907371958E-2</v>
      </c>
      <c r="CB50" s="116">
        <f t="shared" si="54"/>
        <v>207340.03308420858</v>
      </c>
      <c r="CC50" s="117">
        <f t="shared" si="55"/>
        <v>127157.17870636948</v>
      </c>
      <c r="CD50" s="118">
        <f t="shared" si="56"/>
        <v>334497.21179057809</v>
      </c>
      <c r="CE50" s="32"/>
      <c r="CF50" s="38">
        <f t="shared" si="57"/>
        <v>574074.61902371829</v>
      </c>
      <c r="CG50" s="39">
        <f t="shared" si="58"/>
        <v>0.86450699645479145</v>
      </c>
      <c r="CH50" s="36">
        <f t="shared" si="59"/>
        <v>369728.2764200581</v>
      </c>
      <c r="CI50" s="39">
        <f t="shared" si="60"/>
        <v>1.8739068161664039</v>
      </c>
      <c r="CJ50" s="36">
        <f t="shared" si="61"/>
        <v>943802.89544377639</v>
      </c>
      <c r="CK50" s="40">
        <f t="shared" si="62"/>
        <v>1.0957226493277736</v>
      </c>
      <c r="CL50" s="38">
        <f t="shared" si="63"/>
        <v>325510.53641794261</v>
      </c>
      <c r="CM50" s="39">
        <f t="shared" si="64"/>
        <v>0.11503140068045382</v>
      </c>
      <c r="CN50" s="36">
        <f t="shared" si="65"/>
        <v>464260.5350493241</v>
      </c>
      <c r="CO50" s="39">
        <f t="shared" si="66"/>
        <v>0.29198569031931726</v>
      </c>
      <c r="CP50" s="36">
        <f t="shared" si="67"/>
        <v>789771.07146726665</v>
      </c>
      <c r="CQ50" s="40">
        <f t="shared" si="68"/>
        <v>0.1786907384142068</v>
      </c>
      <c r="CR50" s="152"/>
      <c r="CS50" s="161" t="s">
        <v>41</v>
      </c>
      <c r="CT50" s="38">
        <f t="shared" si="69"/>
        <v>943802.89544377639</v>
      </c>
      <c r="CU50" s="36">
        <f t="shared" si="70"/>
        <v>789771.07146726665</v>
      </c>
      <c r="CV50" s="37">
        <f t="shared" si="71"/>
        <v>1733573.966911043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v>17236.21</v>
      </c>
      <c r="E51" s="39">
        <v>0.15641553609510411</v>
      </c>
      <c r="F51" s="36">
        <v>13648.619999999999</v>
      </c>
      <c r="G51" s="39">
        <v>0.46623693379790937</v>
      </c>
      <c r="H51" s="36">
        <v>30884.829999999998</v>
      </c>
      <c r="I51" s="40">
        <v>0.22144584101126413</v>
      </c>
      <c r="J51" s="38">
        <v>20376.46</v>
      </c>
      <c r="K51" s="39">
        <v>5.7443624707868998E-2</v>
      </c>
      <c r="L51" s="36">
        <v>41108.239999999998</v>
      </c>
      <c r="M51" s="39">
        <v>0.14273347522803265</v>
      </c>
      <c r="N51" s="36">
        <v>61484.7</v>
      </c>
      <c r="O51" s="40">
        <v>9.5662084116453605E-2</v>
      </c>
      <c r="P51" s="116">
        <f t="shared" si="42"/>
        <v>37612.67</v>
      </c>
      <c r="Q51" s="117">
        <f t="shared" si="43"/>
        <v>54756.86</v>
      </c>
      <c r="R51" s="118">
        <f t="shared" si="44"/>
        <v>92369.53</v>
      </c>
      <c r="S51" s="32"/>
      <c r="T51" s="35">
        <v>28463.777148290348</v>
      </c>
      <c r="U51" s="39">
        <v>0.14765820648806</v>
      </c>
      <c r="V51" s="36">
        <v>28907.11501453062</v>
      </c>
      <c r="W51" s="39">
        <v>0.49625948522799346</v>
      </c>
      <c r="X51" s="36">
        <v>57370.892162820965</v>
      </c>
      <c r="Y51" s="40">
        <v>0.22855290123744498</v>
      </c>
      <c r="Z51" s="38">
        <v>83683.163822035611</v>
      </c>
      <c r="AA51" s="39">
        <v>9.0052583018967153E-2</v>
      </c>
      <c r="AB51" s="36">
        <v>33189.517769397993</v>
      </c>
      <c r="AC51" s="39">
        <v>7.6500864984955438E-2</v>
      </c>
      <c r="AD51" s="36">
        <v>116872.6815914336</v>
      </c>
      <c r="AE51" s="40">
        <v>8.5739414203081621E-2</v>
      </c>
      <c r="AF51" s="116">
        <f t="shared" si="45"/>
        <v>112146.94097032596</v>
      </c>
      <c r="AG51" s="117">
        <f t="shared" si="46"/>
        <v>62096.63278392861</v>
      </c>
      <c r="AH51" s="118">
        <f t="shared" si="47"/>
        <v>174243.57375425455</v>
      </c>
      <c r="AI51" s="32"/>
      <c r="AJ51" s="35">
        <v>6099.417128289735</v>
      </c>
      <c r="AK51" s="39">
        <v>0.11411017601380183</v>
      </c>
      <c r="AL51" s="36">
        <v>17049.272335049285</v>
      </c>
      <c r="AM51" s="39">
        <v>0.60944673226270907</v>
      </c>
      <c r="AN51" s="36">
        <v>23148.689463339018</v>
      </c>
      <c r="AO51" s="40">
        <v>0.28428763755681796</v>
      </c>
      <c r="AP51" s="38">
        <v>10701.367559513194</v>
      </c>
      <c r="AQ51" s="39">
        <v>6.5107337690586159E-2</v>
      </c>
      <c r="AR51" s="36">
        <v>13859.562563405409</v>
      </c>
      <c r="AS51" s="39">
        <v>9.8200052172411068E-2</v>
      </c>
      <c r="AT51" s="36">
        <v>24560.930122918602</v>
      </c>
      <c r="AU51" s="40">
        <v>8.039558012222088E-2</v>
      </c>
      <c r="AV51" s="116">
        <f t="shared" si="48"/>
        <v>16800.78468780293</v>
      </c>
      <c r="AW51" s="117">
        <f t="shared" si="49"/>
        <v>30908.834898454694</v>
      </c>
      <c r="AX51" s="118">
        <f t="shared" si="50"/>
        <v>47709.619586257628</v>
      </c>
      <c r="AY51" s="32"/>
      <c r="AZ51" s="35">
        <v>56475.534311608455</v>
      </c>
      <c r="BA51" s="39">
        <v>0.27913061240321912</v>
      </c>
      <c r="BB51" s="36">
        <v>45816.856103128412</v>
      </c>
      <c r="BC51" s="39">
        <v>0.75914231043435476</v>
      </c>
      <c r="BD51" s="36">
        <v>102292.39041473687</v>
      </c>
      <c r="BE51" s="40">
        <v>0.38941826714914296</v>
      </c>
      <c r="BF51" s="38">
        <v>96521.011023492087</v>
      </c>
      <c r="BG51" s="39">
        <v>9.0769258896384916E-2</v>
      </c>
      <c r="BH51" s="36">
        <v>79724.280615456577</v>
      </c>
      <c r="BI51" s="39">
        <v>0.15702526601388683</v>
      </c>
      <c r="BJ51" s="36">
        <v>176245.29163894866</v>
      </c>
      <c r="BK51" s="40">
        <v>0.1121807642492145</v>
      </c>
      <c r="BL51" s="116">
        <f t="shared" si="51"/>
        <v>152996.54533510056</v>
      </c>
      <c r="BM51" s="117">
        <f t="shared" si="52"/>
        <v>125541.13671858498</v>
      </c>
      <c r="BN51" s="118">
        <f t="shared" si="53"/>
        <v>278537.68205368554</v>
      </c>
      <c r="BO51" s="32"/>
      <c r="BP51" s="35">
        <v>16801.205436519926</v>
      </c>
      <c r="BQ51" s="39">
        <v>0.15954500115395867</v>
      </c>
      <c r="BR51" s="36">
        <v>12785.385999875198</v>
      </c>
      <c r="BS51" s="39">
        <v>0.59602750453942466</v>
      </c>
      <c r="BT51" s="36">
        <v>29586.591436395123</v>
      </c>
      <c r="BU51" s="40">
        <v>0.23341005251262345</v>
      </c>
      <c r="BV51" s="38">
        <v>16615.736372651794</v>
      </c>
      <c r="BW51" s="39">
        <v>5.2245650180805625E-2</v>
      </c>
      <c r="BX51" s="36">
        <v>21608.087774244275</v>
      </c>
      <c r="BY51" s="39">
        <v>9.852894697499065E-2</v>
      </c>
      <c r="BZ51" s="36">
        <v>38223.82414689607</v>
      </c>
      <c r="CA51" s="40">
        <v>7.1135531354372977E-2</v>
      </c>
      <c r="CB51" s="116">
        <f t="shared" si="54"/>
        <v>33416.941809171723</v>
      </c>
      <c r="CC51" s="117">
        <f t="shared" si="55"/>
        <v>34393.473774119469</v>
      </c>
      <c r="CD51" s="118">
        <f t="shared" si="56"/>
        <v>67810.415583291193</v>
      </c>
      <c r="CE51" s="32"/>
      <c r="CF51" s="38">
        <f t="shared" si="57"/>
        <v>125076.14402470847</v>
      </c>
      <c r="CG51" s="39">
        <f t="shared" si="58"/>
        <v>0.18835391430966605</v>
      </c>
      <c r="CH51" s="36">
        <f t="shared" si="59"/>
        <v>118207.24945258352</v>
      </c>
      <c r="CI51" s="39">
        <f t="shared" si="60"/>
        <v>0.59911395637431852</v>
      </c>
      <c r="CJ51" s="36">
        <f t="shared" si="61"/>
        <v>243283.39347729197</v>
      </c>
      <c r="CK51" s="40">
        <f t="shared" si="62"/>
        <v>0.28244363915947485</v>
      </c>
      <c r="CL51" s="38">
        <f t="shared" si="63"/>
        <v>227897.73877769269</v>
      </c>
      <c r="CM51" s="39">
        <f t="shared" si="64"/>
        <v>8.053624436244558E-2</v>
      </c>
      <c r="CN51" s="36">
        <f t="shared" si="65"/>
        <v>189489.68872250424</v>
      </c>
      <c r="CO51" s="39">
        <f t="shared" si="66"/>
        <v>0.11917506096906287</v>
      </c>
      <c r="CP51" s="36">
        <f t="shared" si="67"/>
        <v>417387.42750019697</v>
      </c>
      <c r="CQ51" s="40">
        <f t="shared" si="68"/>
        <v>9.4436565631927705E-2</v>
      </c>
      <c r="CR51" s="152"/>
      <c r="CS51" s="161" t="s">
        <v>42</v>
      </c>
      <c r="CT51" s="38">
        <f t="shared" si="69"/>
        <v>243283.39347729197</v>
      </c>
      <c r="CU51" s="36">
        <f t="shared" si="70"/>
        <v>417387.42750019697</v>
      </c>
      <c r="CV51" s="37">
        <f t="shared" si="71"/>
        <v>660670.820977489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v>31562.42</v>
      </c>
      <c r="E52" s="39">
        <v>0.28642334044194379</v>
      </c>
      <c r="F52" s="36">
        <v>22709.62</v>
      </c>
      <c r="G52" s="39">
        <v>0.77576074332171885</v>
      </c>
      <c r="H52" s="36">
        <v>54272.039999999994</v>
      </c>
      <c r="I52" s="40">
        <v>0.38913335579949659</v>
      </c>
      <c r="J52" s="38">
        <v>1998900.19</v>
      </c>
      <c r="K52" s="39">
        <v>5.6351334992853541</v>
      </c>
      <c r="L52" s="36">
        <v>470880.86</v>
      </c>
      <c r="M52" s="39">
        <v>1.6349632474210696</v>
      </c>
      <c r="N52" s="36">
        <v>2469781.0499999998</v>
      </c>
      <c r="O52" s="40">
        <v>3.8426535797413521</v>
      </c>
      <c r="P52" s="116">
        <f t="shared" si="42"/>
        <v>2030462.6099999999</v>
      </c>
      <c r="Q52" s="117">
        <f t="shared" si="43"/>
        <v>493590.48</v>
      </c>
      <c r="R52" s="118">
        <f t="shared" si="44"/>
        <v>2524053.09</v>
      </c>
      <c r="S52" s="32"/>
      <c r="T52" s="35">
        <v>44708.341526421711</v>
      </c>
      <c r="U52" s="39">
        <v>0.23192823252003295</v>
      </c>
      <c r="V52" s="36">
        <v>39672.712572207347</v>
      </c>
      <c r="W52" s="39">
        <v>0.68107661068167125</v>
      </c>
      <c r="X52" s="36">
        <v>84381.054098629058</v>
      </c>
      <c r="Y52" s="40">
        <v>0.33615539163975916</v>
      </c>
      <c r="Z52" s="38">
        <v>4358457.6017322764</v>
      </c>
      <c r="AA52" s="39">
        <v>4.6901951012432086</v>
      </c>
      <c r="AB52" s="36">
        <v>850688.71385908278</v>
      </c>
      <c r="AC52" s="39">
        <v>1.9608125341056892</v>
      </c>
      <c r="AD52" s="36">
        <v>5209146.3155913595</v>
      </c>
      <c r="AE52" s="40">
        <v>3.8215017189241989</v>
      </c>
      <c r="AF52" s="116">
        <f t="shared" si="45"/>
        <v>4403165.9432586981</v>
      </c>
      <c r="AG52" s="117">
        <f t="shared" si="46"/>
        <v>890361.42643129011</v>
      </c>
      <c r="AH52" s="118">
        <f t="shared" si="47"/>
        <v>5293527.369689988</v>
      </c>
      <c r="AI52" s="32"/>
      <c r="AJ52" s="35">
        <v>21263.416324953978</v>
      </c>
      <c r="AK52" s="39">
        <v>0.39780394232122235</v>
      </c>
      <c r="AL52" s="36">
        <v>16334.836102382424</v>
      </c>
      <c r="AM52" s="39">
        <v>0.58390835039794187</v>
      </c>
      <c r="AN52" s="36">
        <v>37598.252427336403</v>
      </c>
      <c r="AO52" s="40">
        <v>0.46174183535358548</v>
      </c>
      <c r="AP52" s="38">
        <v>1029509.9005533472</v>
      </c>
      <c r="AQ52" s="39">
        <v>6.2635591552541428</v>
      </c>
      <c r="AR52" s="36">
        <v>154130.74217361736</v>
      </c>
      <c r="AS52" s="39">
        <v>1.092072484508682</v>
      </c>
      <c r="AT52" s="36">
        <v>1183640.6427269646</v>
      </c>
      <c r="AU52" s="40">
        <v>3.8744247734932604</v>
      </c>
      <c r="AV52" s="116">
        <f t="shared" si="48"/>
        <v>1050773.3168783011</v>
      </c>
      <c r="AW52" s="117">
        <f t="shared" si="49"/>
        <v>170465.57827599978</v>
      </c>
      <c r="AX52" s="118">
        <f t="shared" si="50"/>
        <v>1221238.8951543008</v>
      </c>
      <c r="AY52" s="32"/>
      <c r="AZ52" s="35">
        <v>96080.226250844717</v>
      </c>
      <c r="BA52" s="39">
        <v>0.47487700152179962</v>
      </c>
      <c r="BB52" s="36">
        <v>70686.291828289017</v>
      </c>
      <c r="BC52" s="39">
        <v>1.1712055225653155</v>
      </c>
      <c r="BD52" s="36">
        <v>166766.51807913373</v>
      </c>
      <c r="BE52" s="40">
        <v>0.63486568478427641</v>
      </c>
      <c r="BF52" s="38">
        <v>3519273.1050841259</v>
      </c>
      <c r="BG52" s="39">
        <v>3.3095572478485233</v>
      </c>
      <c r="BH52" s="36">
        <v>1137846.0296030606</v>
      </c>
      <c r="BI52" s="39">
        <v>2.2411061486157293</v>
      </c>
      <c r="BJ52" s="36">
        <v>4657119.1346871862</v>
      </c>
      <c r="BK52" s="40">
        <v>2.964273138139224</v>
      </c>
      <c r="BL52" s="116">
        <f t="shared" si="51"/>
        <v>3615353.3313349704</v>
      </c>
      <c r="BM52" s="117">
        <f t="shared" si="52"/>
        <v>1208532.3214313495</v>
      </c>
      <c r="BN52" s="118">
        <f t="shared" si="53"/>
        <v>4823885.6527663199</v>
      </c>
      <c r="BO52" s="32"/>
      <c r="BP52" s="35">
        <v>22307.261257523474</v>
      </c>
      <c r="BQ52" s="39">
        <v>0.21183075443724989</v>
      </c>
      <c r="BR52" s="36">
        <v>20827.053180804141</v>
      </c>
      <c r="BS52" s="39">
        <v>0.97091292624139391</v>
      </c>
      <c r="BT52" s="36">
        <v>43134.314438327616</v>
      </c>
      <c r="BU52" s="40">
        <v>0.34028869529597827</v>
      </c>
      <c r="BV52" s="38">
        <v>1547236.5668202001</v>
      </c>
      <c r="BW52" s="39">
        <v>4.865049529197468</v>
      </c>
      <c r="BX52" s="36">
        <v>279809.58649239078</v>
      </c>
      <c r="BY52" s="39">
        <v>1.2758807812445148</v>
      </c>
      <c r="BZ52" s="36">
        <v>1827046.1533125909</v>
      </c>
      <c r="CA52" s="40">
        <v>3.4001804326375407</v>
      </c>
      <c r="CB52" s="116">
        <f t="shared" si="54"/>
        <v>1569543.8280777235</v>
      </c>
      <c r="CC52" s="117">
        <f t="shared" si="55"/>
        <v>300636.63967319491</v>
      </c>
      <c r="CD52" s="118">
        <f t="shared" si="56"/>
        <v>1870180.4677509184</v>
      </c>
      <c r="CE52" s="32"/>
      <c r="CF52" s="38">
        <f t="shared" si="57"/>
        <v>215921.66535974387</v>
      </c>
      <c r="CG52" s="39">
        <f t="shared" si="58"/>
        <v>0.32515945524140394</v>
      </c>
      <c r="CH52" s="36">
        <f t="shared" si="59"/>
        <v>170230.51368368295</v>
      </c>
      <c r="CI52" s="39">
        <f t="shared" si="60"/>
        <v>0.86278529464958154</v>
      </c>
      <c r="CJ52" s="36">
        <f t="shared" si="61"/>
        <v>386152.17904342682</v>
      </c>
      <c r="CK52" s="40">
        <f t="shared" si="62"/>
        <v>0.44830937763356538</v>
      </c>
      <c r="CL52" s="38">
        <f t="shared" si="63"/>
        <v>12453377.364189949</v>
      </c>
      <c r="CM52" s="39">
        <f t="shared" si="64"/>
        <v>4.4008696528511662</v>
      </c>
      <c r="CN52" s="36">
        <f t="shared" si="65"/>
        <v>2893355.9321281514</v>
      </c>
      <c r="CO52" s="39">
        <f t="shared" si="66"/>
        <v>1.8197078265379039</v>
      </c>
      <c r="CP52" s="36">
        <f t="shared" si="67"/>
        <v>15346733.296318101</v>
      </c>
      <c r="CQ52" s="40">
        <f t="shared" si="68"/>
        <v>3.4722962185360764</v>
      </c>
      <c r="CR52" s="152"/>
      <c r="CS52" s="161" t="s">
        <v>62</v>
      </c>
      <c r="CT52" s="38">
        <f t="shared" si="69"/>
        <v>386152.17904342682</v>
      </c>
      <c r="CU52" s="36">
        <f t="shared" si="70"/>
        <v>15346733.296318101</v>
      </c>
      <c r="CV52" s="37">
        <f t="shared" si="71"/>
        <v>15732885.475361528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v>763032.46</v>
      </c>
      <c r="E53" s="39">
        <v>6.9243836834702117</v>
      </c>
      <c r="F53" s="36">
        <v>717982.74</v>
      </c>
      <c r="G53" s="39">
        <v>24.52629432260709</v>
      </c>
      <c r="H53" s="36">
        <v>1481015.2</v>
      </c>
      <c r="I53" s="40">
        <v>10.618956183811456</v>
      </c>
      <c r="J53" s="38">
        <v>2529736.3199999998</v>
      </c>
      <c r="K53" s="39">
        <v>7.1316226555518272</v>
      </c>
      <c r="L53" s="36">
        <v>2572084.6100000003</v>
      </c>
      <c r="M53" s="39">
        <v>8.9306322762988408</v>
      </c>
      <c r="N53" s="36">
        <v>5101820.93</v>
      </c>
      <c r="O53" s="40">
        <v>7.9377604989980206</v>
      </c>
      <c r="P53" s="116">
        <f t="shared" si="42"/>
        <v>3292768.78</v>
      </c>
      <c r="Q53" s="117">
        <f t="shared" si="43"/>
        <v>3290067.3500000006</v>
      </c>
      <c r="R53" s="118">
        <f t="shared" si="44"/>
        <v>6582836.1300000008</v>
      </c>
      <c r="S53" s="32"/>
      <c r="T53" s="35">
        <v>1591766.3843357009</v>
      </c>
      <c r="U53" s="39">
        <v>8.2574202374652472</v>
      </c>
      <c r="V53" s="36">
        <v>1707760.2025356565</v>
      </c>
      <c r="W53" s="39">
        <v>29.317771717350325</v>
      </c>
      <c r="X53" s="36">
        <v>3299526.5868713576</v>
      </c>
      <c r="Y53" s="40">
        <v>13.144581611164767</v>
      </c>
      <c r="Z53" s="38">
        <v>8164717.6610897779</v>
      </c>
      <c r="AA53" s="39">
        <v>8.7861629678024453</v>
      </c>
      <c r="AB53" s="36">
        <v>4951912.0209511863</v>
      </c>
      <c r="AC53" s="39">
        <v>11.41401196499023</v>
      </c>
      <c r="AD53" s="36">
        <v>13116629.682040963</v>
      </c>
      <c r="AE53" s="40">
        <v>9.6225407849234763</v>
      </c>
      <c r="AF53" s="116">
        <f t="shared" si="45"/>
        <v>9756484.0454254784</v>
      </c>
      <c r="AG53" s="117">
        <f t="shared" si="46"/>
        <v>6659672.2234868426</v>
      </c>
      <c r="AH53" s="118">
        <f t="shared" si="47"/>
        <v>16416156.268912321</v>
      </c>
      <c r="AI53" s="32"/>
      <c r="AJ53" s="35">
        <v>287304.70081837103</v>
      </c>
      <c r="AK53" s="39">
        <v>5.3750037569851647</v>
      </c>
      <c r="AL53" s="36">
        <v>508466.78507626598</v>
      </c>
      <c r="AM53" s="39">
        <v>18.175756392359819</v>
      </c>
      <c r="AN53" s="36">
        <v>795771.48589463695</v>
      </c>
      <c r="AO53" s="40">
        <v>9.7728208812143009</v>
      </c>
      <c r="AP53" s="38">
        <v>852325.14712615544</v>
      </c>
      <c r="AQ53" s="39">
        <v>5.1855635148976695</v>
      </c>
      <c r="AR53" s="36">
        <v>842316.14930144465</v>
      </c>
      <c r="AS53" s="39">
        <v>5.9681169177349833</v>
      </c>
      <c r="AT53" s="36">
        <v>1694641.2964276001</v>
      </c>
      <c r="AU53" s="40">
        <v>5.5470891958703898</v>
      </c>
      <c r="AV53" s="116">
        <f t="shared" si="48"/>
        <v>1139629.8479445265</v>
      </c>
      <c r="AW53" s="117">
        <f t="shared" si="49"/>
        <v>1350782.9343777106</v>
      </c>
      <c r="AX53" s="118">
        <f t="shared" si="50"/>
        <v>2490412.7823222373</v>
      </c>
      <c r="AY53" s="32"/>
      <c r="AZ53" s="35">
        <v>2356224.7629352384</v>
      </c>
      <c r="BA53" s="39">
        <v>11.645652742457628</v>
      </c>
      <c r="BB53" s="36">
        <v>1616950.2900495236</v>
      </c>
      <c r="BC53" s="39">
        <v>26.791348936791866</v>
      </c>
      <c r="BD53" s="36">
        <v>3973175.052984762</v>
      </c>
      <c r="BE53" s="40">
        <v>15.12553316957805</v>
      </c>
      <c r="BF53" s="38">
        <v>9798838.5906991418</v>
      </c>
      <c r="BG53" s="39">
        <v>9.2149191921184936</v>
      </c>
      <c r="BH53" s="36">
        <v>5157572.6564629218</v>
      </c>
      <c r="BI53" s="39">
        <v>10.158375994301862</v>
      </c>
      <c r="BJ53" s="36">
        <v>14956411.247162063</v>
      </c>
      <c r="BK53" s="40">
        <v>9.5198097408997882</v>
      </c>
      <c r="BL53" s="116">
        <f t="shared" si="51"/>
        <v>12155063.35363438</v>
      </c>
      <c r="BM53" s="117">
        <f t="shared" si="52"/>
        <v>6774522.9465124458</v>
      </c>
      <c r="BN53" s="118">
        <f t="shared" si="53"/>
        <v>18929586.300146826</v>
      </c>
      <c r="BO53" s="32"/>
      <c r="BP53" s="35">
        <v>591051.41576073831</v>
      </c>
      <c r="BQ53" s="39">
        <v>5.6126507806768622</v>
      </c>
      <c r="BR53" s="36">
        <v>421417.10793630977</v>
      </c>
      <c r="BS53" s="39">
        <v>19.645569341117419</v>
      </c>
      <c r="BT53" s="36">
        <v>1012468.5236970481</v>
      </c>
      <c r="BU53" s="40">
        <v>7.9874132101882962</v>
      </c>
      <c r="BV53" s="38">
        <v>2146807.1481994647</v>
      </c>
      <c r="BW53" s="39">
        <v>6.7503078259649678</v>
      </c>
      <c r="BX53" s="36">
        <v>1623563.8734037436</v>
      </c>
      <c r="BY53" s="39">
        <v>7.4031557287443794</v>
      </c>
      <c r="BZ53" s="36">
        <v>3770371.021603208</v>
      </c>
      <c r="CA53" s="40">
        <v>7.0167585795220289</v>
      </c>
      <c r="CB53" s="116">
        <f t="shared" si="54"/>
        <v>2737858.563960203</v>
      </c>
      <c r="CC53" s="117">
        <f t="shared" si="55"/>
        <v>2044980.9813400535</v>
      </c>
      <c r="CD53" s="118">
        <f t="shared" si="56"/>
        <v>4782839.5453002565</v>
      </c>
      <c r="CE53" s="32"/>
      <c r="CF53" s="38">
        <f t="shared" si="57"/>
        <v>5589379.7238500491</v>
      </c>
      <c r="CG53" s="39">
        <f t="shared" si="58"/>
        <v>8.4171250861576201</v>
      </c>
      <c r="CH53" s="36">
        <f t="shared" si="59"/>
        <v>4972577.1255977564</v>
      </c>
      <c r="CI53" s="39">
        <f t="shared" si="60"/>
        <v>25.202687389222529</v>
      </c>
      <c r="CJ53" s="36">
        <f t="shared" si="61"/>
        <v>10561956.849447805</v>
      </c>
      <c r="CK53" s="40">
        <f t="shared" si="62"/>
        <v>12.262068062125362</v>
      </c>
      <c r="CL53" s="38">
        <f t="shared" si="63"/>
        <v>23492424.86711454</v>
      </c>
      <c r="CM53" s="39">
        <f t="shared" si="64"/>
        <v>8.3019326120208241</v>
      </c>
      <c r="CN53" s="36">
        <f t="shared" si="65"/>
        <v>15147449.310119297</v>
      </c>
      <c r="CO53" s="39">
        <f t="shared" si="66"/>
        <v>9.5266302205121889</v>
      </c>
      <c r="CP53" s="36">
        <f t="shared" si="67"/>
        <v>38639874.177233838</v>
      </c>
      <c r="CQ53" s="40">
        <f t="shared" si="68"/>
        <v>8.7425177983973885</v>
      </c>
      <c r="CR53" s="152"/>
      <c r="CS53" s="161" t="s">
        <v>43</v>
      </c>
      <c r="CT53" s="38">
        <f t="shared" si="69"/>
        <v>10561956.849447805</v>
      </c>
      <c r="CU53" s="36">
        <f t="shared" si="70"/>
        <v>38639874.177233838</v>
      </c>
      <c r="CV53" s="37">
        <f t="shared" si="71"/>
        <v>49201831.026681647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v>1396539.6500000001</v>
      </c>
      <c r="E54" s="39">
        <v>12.673348609283543</v>
      </c>
      <c r="F54" s="36">
        <v>891466.48</v>
      </c>
      <c r="G54" s="39">
        <v>30.452499829199972</v>
      </c>
      <c r="H54" s="36">
        <v>2288006.13</v>
      </c>
      <c r="I54" s="40">
        <v>16.405123217345789</v>
      </c>
      <c r="J54" s="38">
        <v>2198206.0900000003</v>
      </c>
      <c r="K54" s="39">
        <v>6.1970001494132019</v>
      </c>
      <c r="L54" s="36">
        <v>3611545.6400000006</v>
      </c>
      <c r="M54" s="39">
        <v>12.539784241355246</v>
      </c>
      <c r="N54" s="36">
        <v>5809751.7300000004</v>
      </c>
      <c r="O54" s="40">
        <v>9.039207456342341</v>
      </c>
      <c r="P54" s="116">
        <f t="shared" si="42"/>
        <v>3594745.74</v>
      </c>
      <c r="Q54" s="117">
        <f t="shared" si="43"/>
        <v>4503012.120000001</v>
      </c>
      <c r="R54" s="118">
        <f t="shared" si="44"/>
        <v>8097757.8600000013</v>
      </c>
      <c r="S54" s="32"/>
      <c r="T54" s="35">
        <v>2619683.9547332088</v>
      </c>
      <c r="U54" s="39">
        <v>13.589827952425759</v>
      </c>
      <c r="V54" s="36">
        <v>1828927.759685267</v>
      </c>
      <c r="W54" s="39">
        <v>31.397901453824325</v>
      </c>
      <c r="X54" s="36">
        <v>4448611.7144184755</v>
      </c>
      <c r="Y54" s="40">
        <v>17.722281726483661</v>
      </c>
      <c r="Z54" s="38">
        <v>5603659.2173608541</v>
      </c>
      <c r="AA54" s="39">
        <v>6.0301733805684616</v>
      </c>
      <c r="AB54" s="36">
        <v>5444935.86247933</v>
      </c>
      <c r="AC54" s="39">
        <v>12.55041745895269</v>
      </c>
      <c r="AD54" s="36">
        <v>11048595.079840183</v>
      </c>
      <c r="AE54" s="40">
        <v>8.1054020239232809</v>
      </c>
      <c r="AF54" s="116">
        <f t="shared" si="45"/>
        <v>8223343.1720940629</v>
      </c>
      <c r="AG54" s="117">
        <f t="shared" si="46"/>
        <v>7273863.6221645968</v>
      </c>
      <c r="AH54" s="118">
        <f t="shared" si="47"/>
        <v>15497206.79425866</v>
      </c>
      <c r="AI54" s="32"/>
      <c r="AJ54" s="35">
        <v>323627.44244618033</v>
      </c>
      <c r="AK54" s="39">
        <v>6.0545431872741959</v>
      </c>
      <c r="AL54" s="36">
        <v>580597.38677928189</v>
      </c>
      <c r="AM54" s="39">
        <v>20.754151448767896</v>
      </c>
      <c r="AN54" s="36">
        <v>904224.82922546216</v>
      </c>
      <c r="AO54" s="40">
        <v>11.104729748430646</v>
      </c>
      <c r="AP54" s="38">
        <v>758704.628173284</v>
      </c>
      <c r="AQ54" s="39">
        <v>4.6159743751606728</v>
      </c>
      <c r="AR54" s="36">
        <v>969920.65825836337</v>
      </c>
      <c r="AS54" s="39">
        <v>6.8722413718566724</v>
      </c>
      <c r="AT54" s="36">
        <v>1728625.2864316474</v>
      </c>
      <c r="AU54" s="40">
        <v>5.658329388223434</v>
      </c>
      <c r="AV54" s="116">
        <f t="shared" si="48"/>
        <v>1082332.0706194644</v>
      </c>
      <c r="AW54" s="117">
        <f t="shared" si="49"/>
        <v>1550518.0450376454</v>
      </c>
      <c r="AX54" s="118">
        <f t="shared" si="50"/>
        <v>2632850.1156571098</v>
      </c>
      <c r="AY54" s="32"/>
      <c r="AZ54" s="35">
        <v>3006867.2822516738</v>
      </c>
      <c r="BA54" s="39">
        <v>14.861456666866705</v>
      </c>
      <c r="BB54" s="36">
        <v>1581006.9691452691</v>
      </c>
      <c r="BC54" s="39">
        <v>26.195801839135903</v>
      </c>
      <c r="BD54" s="36">
        <v>4587874.2513969429</v>
      </c>
      <c r="BE54" s="40">
        <v>17.46563975710729</v>
      </c>
      <c r="BF54" s="38">
        <v>5154119.1616156669</v>
      </c>
      <c r="BG54" s="39">
        <v>4.8469817255607186</v>
      </c>
      <c r="BH54" s="36">
        <v>5740451.4601038294</v>
      </c>
      <c r="BI54" s="39">
        <v>11.306416446834021</v>
      </c>
      <c r="BJ54" s="36">
        <v>10894570.621719496</v>
      </c>
      <c r="BK54" s="40">
        <v>6.9344335224297486</v>
      </c>
      <c r="BL54" s="116">
        <f t="shared" si="51"/>
        <v>8160986.4438673407</v>
      </c>
      <c r="BM54" s="117">
        <f t="shared" si="52"/>
        <v>7321458.4292490985</v>
      </c>
      <c r="BN54" s="118">
        <f t="shared" si="53"/>
        <v>15482444.873116439</v>
      </c>
      <c r="BO54" s="32"/>
      <c r="BP54" s="35">
        <v>901626.11566898937</v>
      </c>
      <c r="BQ54" s="39">
        <v>8.561882074971173</v>
      </c>
      <c r="BR54" s="36">
        <v>690374.61615538993</v>
      </c>
      <c r="BS54" s="39">
        <v>32.183796380373408</v>
      </c>
      <c r="BT54" s="36">
        <v>1592000.7318243794</v>
      </c>
      <c r="BU54" s="40">
        <v>12.559370862780884</v>
      </c>
      <c r="BV54" s="38">
        <v>1830576.8093790379</v>
      </c>
      <c r="BW54" s="39">
        <v>5.7559697305578323</v>
      </c>
      <c r="BX54" s="36">
        <v>2397932.4816430439</v>
      </c>
      <c r="BY54" s="39">
        <v>10.934135625598106</v>
      </c>
      <c r="BZ54" s="36">
        <v>4228509.2910220819</v>
      </c>
      <c r="CA54" s="40">
        <v>7.8693658200649903</v>
      </c>
      <c r="CB54" s="116">
        <f t="shared" si="54"/>
        <v>2732202.9250480272</v>
      </c>
      <c r="CC54" s="117">
        <f t="shared" si="55"/>
        <v>3088307.0977984341</v>
      </c>
      <c r="CD54" s="118">
        <f t="shared" si="56"/>
        <v>5820510.0228464613</v>
      </c>
      <c r="CE54" s="32"/>
      <c r="CF54" s="38">
        <f t="shared" si="57"/>
        <v>8248344.4451000532</v>
      </c>
      <c r="CG54" s="39">
        <f t="shared" si="58"/>
        <v>12.42129724195906</v>
      </c>
      <c r="CH54" s="36">
        <f t="shared" si="59"/>
        <v>5572373.2117652074</v>
      </c>
      <c r="CI54" s="39">
        <f t="shared" si="60"/>
        <v>28.242654970447383</v>
      </c>
      <c r="CJ54" s="36">
        <f t="shared" si="61"/>
        <v>13820717.656865261</v>
      </c>
      <c r="CK54" s="40">
        <f t="shared" si="62"/>
        <v>16.045377101191221</v>
      </c>
      <c r="CL54" s="38">
        <f t="shared" si="63"/>
        <v>15545265.906528842</v>
      </c>
      <c r="CM54" s="39">
        <f t="shared" si="64"/>
        <v>5.4935048519662901</v>
      </c>
      <c r="CN54" s="36">
        <f t="shared" si="65"/>
        <v>18164786.102484565</v>
      </c>
      <c r="CO54" s="39">
        <f t="shared" si="66"/>
        <v>11.424312878701185</v>
      </c>
      <c r="CP54" s="36">
        <f t="shared" si="67"/>
        <v>33710052.009013407</v>
      </c>
      <c r="CQ54" s="40">
        <f t="shared" si="68"/>
        <v>7.6271141133099629</v>
      </c>
      <c r="CR54" s="152"/>
      <c r="CS54" s="161" t="s">
        <v>44</v>
      </c>
      <c r="CT54" s="38">
        <f t="shared" si="69"/>
        <v>13820717.656865261</v>
      </c>
      <c r="CU54" s="36">
        <f t="shared" si="70"/>
        <v>33710052.009013407</v>
      </c>
      <c r="CV54" s="37">
        <f t="shared" si="71"/>
        <v>47530769.665878668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v>4250864.29</v>
      </c>
      <c r="E55" s="39">
        <v>38.575836380961022</v>
      </c>
      <c r="F55" s="36">
        <v>2943094.77</v>
      </c>
      <c r="G55" s="39">
        <v>100.53613342898134</v>
      </c>
      <c r="H55" s="36">
        <v>7193959.0600000005</v>
      </c>
      <c r="I55" s="40">
        <v>51.581061454516778</v>
      </c>
      <c r="J55" s="38">
        <v>12605112.02</v>
      </c>
      <c r="K55" s="39">
        <v>35.535285534264958</v>
      </c>
      <c r="L55" s="36">
        <v>11272537.060000001</v>
      </c>
      <c r="M55" s="39">
        <v>39.139802365914719</v>
      </c>
      <c r="N55" s="36">
        <v>23877649.079999998</v>
      </c>
      <c r="O55" s="40">
        <v>37.150472797201921</v>
      </c>
      <c r="P55" s="116">
        <f t="shared" si="42"/>
        <v>16855976.309999999</v>
      </c>
      <c r="Q55" s="117">
        <f t="shared" si="43"/>
        <v>14215631.83</v>
      </c>
      <c r="R55" s="118">
        <f t="shared" si="44"/>
        <v>31071608.140000001</v>
      </c>
      <c r="S55" s="32"/>
      <c r="T55" s="35">
        <v>12378175.163198505</v>
      </c>
      <c r="U55" s="39">
        <v>64.212811064069271</v>
      </c>
      <c r="V55" s="36">
        <v>8612528.651923392</v>
      </c>
      <c r="W55" s="39">
        <v>147.85456913173206</v>
      </c>
      <c r="X55" s="36">
        <v>20990703.815121897</v>
      </c>
      <c r="Y55" s="40">
        <v>83.622305233576469</v>
      </c>
      <c r="Z55" s="38">
        <v>36167557.571599111</v>
      </c>
      <c r="AA55" s="39">
        <v>38.92039727054474</v>
      </c>
      <c r="AB55" s="36">
        <v>20576171.545165949</v>
      </c>
      <c r="AC55" s="39">
        <v>47.427471897027623</v>
      </c>
      <c r="AD55" s="36">
        <v>56743729.11676506</v>
      </c>
      <c r="AE55" s="40">
        <v>41.627983784761419</v>
      </c>
      <c r="AF55" s="116">
        <f t="shared" si="45"/>
        <v>48545732.734797612</v>
      </c>
      <c r="AG55" s="117">
        <f t="shared" si="46"/>
        <v>29188700.197089341</v>
      </c>
      <c r="AH55" s="118">
        <f t="shared" si="47"/>
        <v>77734432.931886956</v>
      </c>
      <c r="AI55" s="32"/>
      <c r="AJ55" s="35">
        <v>1592679.8902463114</v>
      </c>
      <c r="AK55" s="39">
        <v>29.796450839001562</v>
      </c>
      <c r="AL55" s="36">
        <v>2227138.8574442286</v>
      </c>
      <c r="AM55" s="39">
        <v>79.61175540461943</v>
      </c>
      <c r="AN55" s="36">
        <v>3819818.7476905398</v>
      </c>
      <c r="AO55" s="40">
        <v>46.910960095429523</v>
      </c>
      <c r="AP55" s="38">
        <v>5052335.0511330711</v>
      </c>
      <c r="AQ55" s="39">
        <v>30.738509117714056</v>
      </c>
      <c r="AR55" s="36">
        <v>3450923.4912746255</v>
      </c>
      <c r="AS55" s="39">
        <v>24.451050697728611</v>
      </c>
      <c r="AT55" s="36">
        <v>8503258.5424076971</v>
      </c>
      <c r="AU55" s="40">
        <v>27.833815740071874</v>
      </c>
      <c r="AV55" s="116">
        <f t="shared" si="48"/>
        <v>6645014.9413793823</v>
      </c>
      <c r="AW55" s="117">
        <f t="shared" si="49"/>
        <v>5678062.3487188537</v>
      </c>
      <c r="AX55" s="118">
        <f t="shared" si="50"/>
        <v>12323077.290098235</v>
      </c>
      <c r="AY55" s="32"/>
      <c r="AZ55" s="35">
        <v>11845223.023619007</v>
      </c>
      <c r="BA55" s="39">
        <v>58.545074374902661</v>
      </c>
      <c r="BB55" s="36">
        <v>5626138.1937007196</v>
      </c>
      <c r="BC55" s="39">
        <v>93.219830220897705</v>
      </c>
      <c r="BD55" s="36">
        <v>17471361.217319727</v>
      </c>
      <c r="BE55" s="40">
        <v>66.511958342164334</v>
      </c>
      <c r="BF55" s="38">
        <v>32395728.903443724</v>
      </c>
      <c r="BG55" s="39">
        <v>30.465245574956636</v>
      </c>
      <c r="BH55" s="36">
        <v>18976594.577363804</v>
      </c>
      <c r="BI55" s="39">
        <v>37.376377542007234</v>
      </c>
      <c r="BJ55" s="36">
        <v>51372323.480807528</v>
      </c>
      <c r="BK55" s="40">
        <v>32.698669313338335</v>
      </c>
      <c r="BL55" s="116">
        <f t="shared" si="51"/>
        <v>44240951.927062735</v>
      </c>
      <c r="BM55" s="117">
        <f t="shared" si="52"/>
        <v>24602732.771064524</v>
      </c>
      <c r="BN55" s="118">
        <f t="shared" si="53"/>
        <v>68843684.698127255</v>
      </c>
      <c r="BO55" s="32"/>
      <c r="BP55" s="35">
        <v>3358551.0892546591</v>
      </c>
      <c r="BQ55" s="39">
        <v>31.892951933438983</v>
      </c>
      <c r="BR55" s="36">
        <v>2511077.7276276033</v>
      </c>
      <c r="BS55" s="39">
        <v>117.06110333446475</v>
      </c>
      <c r="BT55" s="36">
        <v>5869628.816882262</v>
      </c>
      <c r="BU55" s="40">
        <v>46.305785961298398</v>
      </c>
      <c r="BV55" s="38">
        <v>11386160.695606725</v>
      </c>
      <c r="BW55" s="39">
        <v>35.802046642015164</v>
      </c>
      <c r="BX55" s="36">
        <v>7557107.5682367273</v>
      </c>
      <c r="BY55" s="39">
        <v>34.459034906486011</v>
      </c>
      <c r="BZ55" s="36">
        <v>18943268.263843454</v>
      </c>
      <c r="CA55" s="40">
        <v>35.253915159254426</v>
      </c>
      <c r="CB55" s="116">
        <f t="shared" si="54"/>
        <v>14744711.784861384</v>
      </c>
      <c r="CC55" s="117">
        <f t="shared" si="55"/>
        <v>10068185.295864331</v>
      </c>
      <c r="CD55" s="118">
        <f t="shared" si="56"/>
        <v>24812897.080725715</v>
      </c>
      <c r="CE55" s="32"/>
      <c r="CF55" s="38">
        <f t="shared" si="57"/>
        <v>33425493.456318483</v>
      </c>
      <c r="CG55" s="39">
        <f t="shared" si="58"/>
        <v>50.335918006762277</v>
      </c>
      <c r="CH55" s="36">
        <f t="shared" si="59"/>
        <v>21919978.200695947</v>
      </c>
      <c r="CI55" s="39">
        <f t="shared" si="60"/>
        <v>111.09779581433905</v>
      </c>
      <c r="CJ55" s="36">
        <f t="shared" si="61"/>
        <v>55345471.65701443</v>
      </c>
      <c r="CK55" s="40">
        <f t="shared" si="62"/>
        <v>64.254186043585463</v>
      </c>
      <c r="CL55" s="38">
        <f t="shared" si="63"/>
        <v>97606894.241782621</v>
      </c>
      <c r="CM55" s="39">
        <f t="shared" si="64"/>
        <v>34.493070129948279</v>
      </c>
      <c r="CN55" s="36">
        <f t="shared" si="65"/>
        <v>61833334.242041111</v>
      </c>
      <c r="CO55" s="39">
        <f t="shared" si="66"/>
        <v>38.888614087108017</v>
      </c>
      <c r="CP55" s="36">
        <f t="shared" si="67"/>
        <v>159440228.48382372</v>
      </c>
      <c r="CQ55" s="40">
        <f t="shared" si="68"/>
        <v>36.074367864314894</v>
      </c>
      <c r="CR55" s="152"/>
      <c r="CS55" s="161" t="s">
        <v>45</v>
      </c>
      <c r="CT55" s="38">
        <f t="shared" si="69"/>
        <v>55345471.65701443</v>
      </c>
      <c r="CU55" s="36">
        <f t="shared" si="70"/>
        <v>159440228.48382372</v>
      </c>
      <c r="CV55" s="37">
        <f t="shared" si="71"/>
        <v>214785700.14083815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v>15972023.5741919</v>
      </c>
      <c r="E56" s="39">
        <v>144.94326942412906</v>
      </c>
      <c r="F56" s="36">
        <v>76288.070000000007</v>
      </c>
      <c r="G56" s="39">
        <v>2.6060008881601422</v>
      </c>
      <c r="H56" s="36">
        <v>16048311.6441919</v>
      </c>
      <c r="I56" s="40">
        <v>115.0672310276255</v>
      </c>
      <c r="J56" s="38">
        <v>1179896.4699999997</v>
      </c>
      <c r="K56" s="39">
        <v>3.3262661923032462</v>
      </c>
      <c r="L56" s="36">
        <v>1785.4700000000003</v>
      </c>
      <c r="M56" s="39">
        <v>6.1993979313002814E-3</v>
      </c>
      <c r="N56" s="36">
        <v>1181681.9399999997</v>
      </c>
      <c r="O56" s="40">
        <v>1.8385412491753894</v>
      </c>
      <c r="P56" s="116">
        <f t="shared" si="42"/>
        <v>17151920.044191901</v>
      </c>
      <c r="Q56" s="117">
        <f t="shared" si="43"/>
        <v>78073.540000000008</v>
      </c>
      <c r="R56" s="118">
        <f t="shared" si="44"/>
        <v>17229993.5841919</v>
      </c>
      <c r="S56" s="32"/>
      <c r="T56" s="35">
        <v>43025238.598566815</v>
      </c>
      <c r="U56" s="39">
        <v>223.19699638200746</v>
      </c>
      <c r="V56" s="36">
        <v>1017211.4832779671</v>
      </c>
      <c r="W56" s="39">
        <v>17.462858082025186</v>
      </c>
      <c r="X56" s="36">
        <v>44042450.081844784</v>
      </c>
      <c r="Y56" s="40">
        <v>175.45534615782447</v>
      </c>
      <c r="Z56" s="38">
        <v>3867354.9404314137</v>
      </c>
      <c r="AA56" s="39">
        <v>4.1617128933801952</v>
      </c>
      <c r="AB56" s="36">
        <v>10948.067092122263</v>
      </c>
      <c r="AC56" s="39">
        <v>2.5234973532303619E-2</v>
      </c>
      <c r="AD56" s="36">
        <v>3878303.0075235358</v>
      </c>
      <c r="AE56" s="40">
        <v>2.8451766780671739</v>
      </c>
      <c r="AF56" s="116">
        <f t="shared" si="45"/>
        <v>46892593.538998231</v>
      </c>
      <c r="AG56" s="117">
        <f t="shared" si="46"/>
        <v>1028159.5503700894</v>
      </c>
      <c r="AH56" s="118">
        <f t="shared" si="47"/>
        <v>47920753.089368321</v>
      </c>
      <c r="AI56" s="32"/>
      <c r="AJ56" s="35">
        <v>522155.49197366467</v>
      </c>
      <c r="AK56" s="39">
        <v>9.7686801611476586</v>
      </c>
      <c r="AL56" s="36">
        <v>16371.005676745375</v>
      </c>
      <c r="AM56" s="39">
        <v>0.5852012753081457</v>
      </c>
      <c r="AN56" s="36">
        <v>538526.49765041005</v>
      </c>
      <c r="AO56" s="40">
        <v>6.6136109355669506</v>
      </c>
      <c r="AP56" s="38">
        <v>223895.77528476669</v>
      </c>
      <c r="AQ56" s="39">
        <v>1.362186446535252</v>
      </c>
      <c r="AR56" s="36">
        <v>928.78351216079136</v>
      </c>
      <c r="AS56" s="39">
        <v>6.5807696984524948E-3</v>
      </c>
      <c r="AT56" s="36">
        <v>224824.55879692748</v>
      </c>
      <c r="AU56" s="40">
        <v>0.73592086047812444</v>
      </c>
      <c r="AV56" s="116">
        <f t="shared" si="48"/>
        <v>746051.2672584313</v>
      </c>
      <c r="AW56" s="117">
        <f t="shared" si="49"/>
        <v>17299.789188906165</v>
      </c>
      <c r="AX56" s="118">
        <f t="shared" si="50"/>
        <v>763351.0564473375</v>
      </c>
      <c r="AY56" s="32"/>
      <c r="AZ56" s="35">
        <v>21331623.310170658</v>
      </c>
      <c r="BA56" s="39">
        <v>105.43165550713206</v>
      </c>
      <c r="BB56" s="36">
        <v>324521.53713070194</v>
      </c>
      <c r="BC56" s="39">
        <v>5.3770173345937584</v>
      </c>
      <c r="BD56" s="36">
        <v>21656144.84730136</v>
      </c>
      <c r="BE56" s="40">
        <v>82.443067029470683</v>
      </c>
      <c r="BF56" s="38">
        <v>2849198.9186285664</v>
      </c>
      <c r="BG56" s="39">
        <v>2.6794132339677965</v>
      </c>
      <c r="BH56" s="36">
        <v>13973.597826267789</v>
      </c>
      <c r="BI56" s="39">
        <v>2.7522454877007288E-2</v>
      </c>
      <c r="BJ56" s="36">
        <v>2863172.516454834</v>
      </c>
      <c r="BK56" s="40">
        <v>1.8224196407540747</v>
      </c>
      <c r="BL56" s="116">
        <f t="shared" si="51"/>
        <v>24180822.228799224</v>
      </c>
      <c r="BM56" s="117">
        <f t="shared" si="52"/>
        <v>338495.1349569697</v>
      </c>
      <c r="BN56" s="118">
        <f t="shared" si="53"/>
        <v>24519317.363756195</v>
      </c>
      <c r="BO56" s="32"/>
      <c r="BP56" s="35">
        <v>5378304.5359948175</v>
      </c>
      <c r="BQ56" s="39">
        <v>51.072621345160506</v>
      </c>
      <c r="BR56" s="36">
        <v>36882.839918802478</v>
      </c>
      <c r="BS56" s="39">
        <v>1.7193995580067352</v>
      </c>
      <c r="BT56" s="36">
        <v>5415187.37591362</v>
      </c>
      <c r="BU56" s="40">
        <v>42.720675428088327</v>
      </c>
      <c r="BV56" s="38">
        <v>1480078.2112830451</v>
      </c>
      <c r="BW56" s="39">
        <v>4.6538803175886789</v>
      </c>
      <c r="BX56" s="36">
        <v>989.68564984076511</v>
      </c>
      <c r="BY56" s="39">
        <v>4.5127864128402884E-3</v>
      </c>
      <c r="BZ56" s="36">
        <v>1481067.896932886</v>
      </c>
      <c r="CA56" s="40">
        <v>2.7563058948611228</v>
      </c>
      <c r="CB56" s="116">
        <f t="shared" si="54"/>
        <v>6858382.7472778624</v>
      </c>
      <c r="CC56" s="117">
        <f t="shared" si="55"/>
        <v>37872.525568643243</v>
      </c>
      <c r="CD56" s="118">
        <f t="shared" si="56"/>
        <v>6896255.272846506</v>
      </c>
      <c r="CE56" s="32"/>
      <c r="CF56" s="38">
        <f t="shared" si="57"/>
        <v>86229345.51089786</v>
      </c>
      <c r="CG56" s="39">
        <f t="shared" si="58"/>
        <v>129.85397720711433</v>
      </c>
      <c r="CH56" s="36">
        <f t="shared" si="59"/>
        <v>1471274.9360042168</v>
      </c>
      <c r="CI56" s="39">
        <f t="shared" si="60"/>
        <v>7.4569144608803306</v>
      </c>
      <c r="CJ56" s="36">
        <f t="shared" si="61"/>
        <v>87700620.446902081</v>
      </c>
      <c r="CK56" s="40">
        <f t="shared" si="62"/>
        <v>101.81739921298387</v>
      </c>
      <c r="CL56" s="38">
        <f t="shared" si="63"/>
        <v>9600424.315627791</v>
      </c>
      <c r="CM56" s="39">
        <f t="shared" si="64"/>
        <v>3.3926713043027594</v>
      </c>
      <c r="CN56" s="36">
        <f t="shared" si="65"/>
        <v>28625.604080391611</v>
      </c>
      <c r="CO56" s="39">
        <f t="shared" si="66"/>
        <v>1.8003397095410247E-2</v>
      </c>
      <c r="CP56" s="36">
        <f t="shared" si="67"/>
        <v>9629049.919708183</v>
      </c>
      <c r="CQ56" s="40">
        <f t="shared" si="68"/>
        <v>2.1786339137280337</v>
      </c>
      <c r="CR56" s="152"/>
      <c r="CS56" s="161" t="s">
        <v>179</v>
      </c>
      <c r="CT56" s="38">
        <f t="shared" si="69"/>
        <v>87700620.446902081</v>
      </c>
      <c r="CU56" s="36">
        <f t="shared" si="70"/>
        <v>9629049.919708183</v>
      </c>
      <c r="CV56" s="37">
        <f t="shared" si="71"/>
        <v>97329670.366610259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v>5674393.5700000003</v>
      </c>
      <c r="E57" s="39">
        <v>51.494111075820143</v>
      </c>
      <c r="F57" s="36">
        <v>1443283.71</v>
      </c>
      <c r="G57" s="39">
        <v>49.302579422012705</v>
      </c>
      <c r="H57" s="36">
        <v>7117677.2800000003</v>
      </c>
      <c r="I57" s="40">
        <v>51.034117115631432</v>
      </c>
      <c r="J57" s="38">
        <v>8429521.1799999997</v>
      </c>
      <c r="K57" s="39">
        <v>23.763806428150573</v>
      </c>
      <c r="L57" s="36">
        <v>6069694.2400000002</v>
      </c>
      <c r="M57" s="39">
        <v>21.074814987135731</v>
      </c>
      <c r="N57" s="36">
        <v>14499215.42</v>
      </c>
      <c r="O57" s="40">
        <v>22.55886692348863</v>
      </c>
      <c r="P57" s="116">
        <f t="shared" si="42"/>
        <v>14103914.75</v>
      </c>
      <c r="Q57" s="117">
        <f t="shared" si="43"/>
        <v>7512977.9500000002</v>
      </c>
      <c r="R57" s="118">
        <f t="shared" si="44"/>
        <v>21616892.699999999</v>
      </c>
      <c r="S57" s="32"/>
      <c r="T57" s="35">
        <v>15608915.353350941</v>
      </c>
      <c r="U57" s="39">
        <v>80.972543956211311</v>
      </c>
      <c r="V57" s="36">
        <v>2693366.7234356538</v>
      </c>
      <c r="W57" s="39">
        <v>46.238055337951138</v>
      </c>
      <c r="X57" s="36">
        <v>18302282.076786596</v>
      </c>
      <c r="Y57" s="40">
        <v>72.912229707776319</v>
      </c>
      <c r="Z57" s="38">
        <v>24489742.867059283</v>
      </c>
      <c r="AA57" s="39">
        <v>26.353743117779853</v>
      </c>
      <c r="AB57" s="36">
        <v>5083984.0236816602</v>
      </c>
      <c r="AC57" s="39">
        <v>11.718434057512845</v>
      </c>
      <c r="AD57" s="36">
        <v>29573726.890740942</v>
      </c>
      <c r="AE57" s="40">
        <v>21.695694707153059</v>
      </c>
      <c r="AF57" s="116">
        <f t="shared" si="45"/>
        <v>40098658.220410228</v>
      </c>
      <c r="AG57" s="117">
        <f t="shared" si="46"/>
        <v>7777350.7471173145</v>
      </c>
      <c r="AH57" s="118">
        <f t="shared" si="47"/>
        <v>47876008.967527539</v>
      </c>
      <c r="AI57" s="32"/>
      <c r="AJ57" s="35">
        <v>3596719.0772903776</v>
      </c>
      <c r="AK57" s="39">
        <v>67.28876519663207</v>
      </c>
      <c r="AL57" s="36">
        <v>2465381.3514781781</v>
      </c>
      <c r="AM57" s="39">
        <v>88.128019713250339</v>
      </c>
      <c r="AN57" s="36">
        <v>6062100.4287685556</v>
      </c>
      <c r="AO57" s="40">
        <v>74.448284092113866</v>
      </c>
      <c r="AP57" s="38">
        <v>3479314.6782457447</v>
      </c>
      <c r="AQ57" s="39">
        <v>21.168221204305933</v>
      </c>
      <c r="AR57" s="36">
        <v>3609724.8175465777</v>
      </c>
      <c r="AS57" s="39">
        <v>25.576215972867146</v>
      </c>
      <c r="AT57" s="36">
        <v>7089039.4957923219</v>
      </c>
      <c r="AU57" s="40">
        <v>23.204635977598507</v>
      </c>
      <c r="AV57" s="116">
        <f t="shared" si="48"/>
        <v>7076033.7555361222</v>
      </c>
      <c r="AW57" s="117">
        <f t="shared" si="49"/>
        <v>6075106.1690247562</v>
      </c>
      <c r="AX57" s="118">
        <f t="shared" si="50"/>
        <v>13151139.924560878</v>
      </c>
      <c r="AY57" s="32"/>
      <c r="AZ57" s="35">
        <v>22632244.137307517</v>
      </c>
      <c r="BA57" s="39">
        <v>111.85998048729024</v>
      </c>
      <c r="BB57" s="36">
        <v>4516984.1068415679</v>
      </c>
      <c r="BC57" s="39">
        <v>74.842187847734735</v>
      </c>
      <c r="BD57" s="36">
        <v>27149228.244149085</v>
      </c>
      <c r="BE57" s="40">
        <v>103.35475957114772</v>
      </c>
      <c r="BF57" s="38">
        <v>27987529.992120422</v>
      </c>
      <c r="BG57" s="39">
        <v>26.31973420902948</v>
      </c>
      <c r="BH57" s="36">
        <v>11090106.682546074</v>
      </c>
      <c r="BI57" s="39">
        <v>21.843119041096262</v>
      </c>
      <c r="BJ57" s="36">
        <v>39077636.674666494</v>
      </c>
      <c r="BK57" s="40">
        <v>24.873056786093731</v>
      </c>
      <c r="BL57" s="116">
        <f t="shared" si="51"/>
        <v>50619774.12942794</v>
      </c>
      <c r="BM57" s="117">
        <f t="shared" si="52"/>
        <v>15607090.789387641</v>
      </c>
      <c r="BN57" s="118">
        <f t="shared" si="53"/>
        <v>66226864.918815583</v>
      </c>
      <c r="BO57" s="32"/>
      <c r="BP57" s="35">
        <v>4831515.3182528121</v>
      </c>
      <c r="BQ57" s="39">
        <v>45.880286384122726</v>
      </c>
      <c r="BR57" s="36">
        <v>2329381.0136042088</v>
      </c>
      <c r="BS57" s="39">
        <v>108.59078894243666</v>
      </c>
      <c r="BT57" s="36">
        <v>7160896.331857021</v>
      </c>
      <c r="BU57" s="40">
        <v>56.492657913954311</v>
      </c>
      <c r="BV57" s="38">
        <v>9885418.179346133</v>
      </c>
      <c r="BW57" s="39">
        <v>31.083190567416803</v>
      </c>
      <c r="BX57" s="36">
        <v>4577342.2874506703</v>
      </c>
      <c r="BY57" s="39">
        <v>20.8718476266178</v>
      </c>
      <c r="BZ57" s="36">
        <v>14462760.466796804</v>
      </c>
      <c r="CA57" s="40">
        <v>26.915573562258402</v>
      </c>
      <c r="CB57" s="116">
        <f t="shared" si="54"/>
        <v>14716933.497598946</v>
      </c>
      <c r="CC57" s="117">
        <f t="shared" si="55"/>
        <v>6906723.3010548791</v>
      </c>
      <c r="CD57" s="118">
        <f t="shared" si="56"/>
        <v>21623656.798653826</v>
      </c>
      <c r="CE57" s="32"/>
      <c r="CF57" s="38">
        <f t="shared" si="57"/>
        <v>52343787.45620165</v>
      </c>
      <c r="CG57" s="39">
        <f t="shared" si="58"/>
        <v>78.825241488265959</v>
      </c>
      <c r="CH57" s="36">
        <f t="shared" si="59"/>
        <v>13448396.905359609</v>
      </c>
      <c r="CI57" s="39">
        <f t="shared" si="60"/>
        <v>68.160982631560941</v>
      </c>
      <c r="CJ57" s="36">
        <f t="shared" si="61"/>
        <v>65792184.361561261</v>
      </c>
      <c r="CK57" s="40">
        <f t="shared" si="62"/>
        <v>76.382459623430677</v>
      </c>
      <c r="CL57" s="38">
        <f t="shared" si="63"/>
        <v>74271526.89677158</v>
      </c>
      <c r="CM57" s="39">
        <f t="shared" si="64"/>
        <v>26.246639705210789</v>
      </c>
      <c r="CN57" s="36">
        <f t="shared" si="65"/>
        <v>30430852.051224984</v>
      </c>
      <c r="CO57" s="39">
        <f t="shared" si="66"/>
        <v>19.138765138066141</v>
      </c>
      <c r="CP57" s="36">
        <f t="shared" si="67"/>
        <v>104702378.94799656</v>
      </c>
      <c r="CQ57" s="40">
        <f t="shared" si="68"/>
        <v>23.689580542856138</v>
      </c>
      <c r="CR57" s="152"/>
      <c r="CS57" s="161" t="s">
        <v>46</v>
      </c>
      <c r="CT57" s="38">
        <f t="shared" si="69"/>
        <v>65792184.361561261</v>
      </c>
      <c r="CU57" s="36">
        <f t="shared" si="70"/>
        <v>104702378.94799656</v>
      </c>
      <c r="CV57" s="37">
        <f t="shared" si="71"/>
        <v>170494563.30955783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v>295561.62</v>
      </c>
      <c r="E58" s="39">
        <v>2.6821690639321201</v>
      </c>
      <c r="F58" s="36">
        <v>129845.18</v>
      </c>
      <c r="G58" s="39">
        <v>4.4355120584819288</v>
      </c>
      <c r="H58" s="36">
        <v>425406.8</v>
      </c>
      <c r="I58" s="40">
        <v>3.0501889308735275</v>
      </c>
      <c r="J58" s="38">
        <v>227693.83</v>
      </c>
      <c r="K58" s="39">
        <v>0.64189554607705768</v>
      </c>
      <c r="L58" s="36">
        <v>415437.66000000003</v>
      </c>
      <c r="M58" s="39">
        <v>1.4424568152857398</v>
      </c>
      <c r="N58" s="36">
        <v>643131.49</v>
      </c>
      <c r="O58" s="40">
        <v>1.0006277772245802</v>
      </c>
      <c r="P58" s="116">
        <f t="shared" si="42"/>
        <v>523255.44999999995</v>
      </c>
      <c r="Q58" s="117">
        <f t="shared" si="43"/>
        <v>545282.84000000008</v>
      </c>
      <c r="R58" s="118">
        <f t="shared" si="44"/>
        <v>1068538.29</v>
      </c>
      <c r="S58" s="32"/>
      <c r="T58" s="35">
        <v>615009.43661400373</v>
      </c>
      <c r="U58" s="39">
        <v>3.190412499035129</v>
      </c>
      <c r="V58" s="36">
        <v>388746.28208071727</v>
      </c>
      <c r="W58" s="39">
        <v>6.673755915548794</v>
      </c>
      <c r="X58" s="36">
        <v>1003755.718694721</v>
      </c>
      <c r="Y58" s="40">
        <v>3.9987400054765834</v>
      </c>
      <c r="Z58" s="38">
        <v>689932.91195653914</v>
      </c>
      <c r="AA58" s="39">
        <v>0.74244612648265751</v>
      </c>
      <c r="AB58" s="36">
        <v>598820.92172955535</v>
      </c>
      <c r="AC58" s="39">
        <v>1.3802646607188174</v>
      </c>
      <c r="AD58" s="36">
        <v>1288753.8336860945</v>
      </c>
      <c r="AE58" s="40">
        <v>0.94544762084350509</v>
      </c>
      <c r="AF58" s="116">
        <f t="shared" si="45"/>
        <v>1304942.3485705429</v>
      </c>
      <c r="AG58" s="117">
        <f t="shared" si="46"/>
        <v>987567.20381027262</v>
      </c>
      <c r="AH58" s="118">
        <f t="shared" si="47"/>
        <v>2292509.5523808156</v>
      </c>
      <c r="AI58" s="32"/>
      <c r="AJ58" s="35">
        <v>141857.82061849409</v>
      </c>
      <c r="AK58" s="39">
        <v>2.6539291442508062</v>
      </c>
      <c r="AL58" s="36">
        <v>148608.87865620441</v>
      </c>
      <c r="AM58" s="39">
        <v>5.3122029903915786</v>
      </c>
      <c r="AN58" s="36">
        <v>290466.69927469851</v>
      </c>
      <c r="AO58" s="40">
        <v>3.5672037441475002</v>
      </c>
      <c r="AP58" s="38">
        <v>106182.30156563263</v>
      </c>
      <c r="AQ58" s="39">
        <v>0.64601528041634548</v>
      </c>
      <c r="AR58" s="36">
        <v>163917.4639564926</v>
      </c>
      <c r="AS58" s="39">
        <v>1.1614149753180805</v>
      </c>
      <c r="AT58" s="36">
        <v>270099.76552212524</v>
      </c>
      <c r="AU58" s="40">
        <v>0.8841207247181686</v>
      </c>
      <c r="AV58" s="116">
        <f t="shared" si="48"/>
        <v>248040.12218412673</v>
      </c>
      <c r="AW58" s="117">
        <f t="shared" si="49"/>
        <v>312526.34261269704</v>
      </c>
      <c r="AX58" s="118">
        <f t="shared" si="50"/>
        <v>560566.4647968238</v>
      </c>
      <c r="AY58" s="32"/>
      <c r="AZ58" s="35">
        <v>849758.07647068787</v>
      </c>
      <c r="BA58" s="39">
        <v>4.199933567181672</v>
      </c>
      <c r="BB58" s="36">
        <v>355107.52352931257</v>
      </c>
      <c r="BC58" s="39">
        <v>5.8837984268906958</v>
      </c>
      <c r="BD58" s="36">
        <v>1204865.6000000006</v>
      </c>
      <c r="BE58" s="40">
        <v>4.5868189432008553</v>
      </c>
      <c r="BF58" s="38">
        <v>776875.57451554632</v>
      </c>
      <c r="BG58" s="39">
        <v>0.73058103521435891</v>
      </c>
      <c r="BH58" s="36">
        <v>729317.19548445311</v>
      </c>
      <c r="BI58" s="39">
        <v>1.4364661022384353</v>
      </c>
      <c r="BJ58" s="36">
        <v>1506192.7699999996</v>
      </c>
      <c r="BK58" s="40">
        <v>0.95869713439710036</v>
      </c>
      <c r="BL58" s="116">
        <f t="shared" si="51"/>
        <v>1626633.6509862342</v>
      </c>
      <c r="BM58" s="117">
        <f t="shared" si="52"/>
        <v>1084424.7190137657</v>
      </c>
      <c r="BN58" s="118">
        <f t="shared" si="53"/>
        <v>2711058.37</v>
      </c>
      <c r="BO58" s="32"/>
      <c r="BP58" s="35">
        <v>263408.56731949328</v>
      </c>
      <c r="BQ58" s="39">
        <v>2.5013395815994501</v>
      </c>
      <c r="BR58" s="36">
        <v>174111.25881880568</v>
      </c>
      <c r="BS58" s="39">
        <v>8.1166966024337182</v>
      </c>
      <c r="BT58" s="36">
        <v>437519.82613829896</v>
      </c>
      <c r="BU58" s="40">
        <v>3.4516150944184902</v>
      </c>
      <c r="BV58" s="38">
        <v>217242.60764767096</v>
      </c>
      <c r="BW58" s="39">
        <v>0.68308626406756245</v>
      </c>
      <c r="BX58" s="36">
        <v>346669.06085335795</v>
      </c>
      <c r="BY58" s="39">
        <v>1.5807478140385758</v>
      </c>
      <c r="BZ58" s="36">
        <v>563911.66850102891</v>
      </c>
      <c r="CA58" s="40">
        <v>1.0494542885502773</v>
      </c>
      <c r="CB58" s="116">
        <f t="shared" si="54"/>
        <v>480651.17496716423</v>
      </c>
      <c r="CC58" s="117">
        <f t="shared" si="55"/>
        <v>520780.31967216363</v>
      </c>
      <c r="CD58" s="118">
        <f t="shared" si="56"/>
        <v>1001431.4946393279</v>
      </c>
      <c r="CE58" s="32"/>
      <c r="CF58" s="38">
        <f t="shared" si="57"/>
        <v>2165595.5210226788</v>
      </c>
      <c r="CG58" s="39">
        <f t="shared" si="58"/>
        <v>3.2612005780696518</v>
      </c>
      <c r="CH58" s="36">
        <f t="shared" si="59"/>
        <v>1196419.1230850399</v>
      </c>
      <c r="CI58" s="39">
        <f t="shared" si="60"/>
        <v>6.0638530854310897</v>
      </c>
      <c r="CJ58" s="36">
        <f t="shared" si="61"/>
        <v>3362014.644107719</v>
      </c>
      <c r="CK58" s="40">
        <f t="shared" si="62"/>
        <v>3.9031831865575501</v>
      </c>
      <c r="CL58" s="38">
        <f t="shared" si="63"/>
        <v>2017927.2256853888</v>
      </c>
      <c r="CM58" s="39">
        <f t="shared" si="64"/>
        <v>0.71311054258401407</v>
      </c>
      <c r="CN58" s="36">
        <f t="shared" si="65"/>
        <v>2254162.3020238592</v>
      </c>
      <c r="CO58" s="39">
        <f t="shared" si="66"/>
        <v>1.4177021007790183</v>
      </c>
      <c r="CP58" s="36">
        <f t="shared" si="67"/>
        <v>4272089.5277092475</v>
      </c>
      <c r="CQ58" s="40">
        <f t="shared" si="68"/>
        <v>0.96658748320538479</v>
      </c>
      <c r="CR58" s="152"/>
      <c r="CS58" s="161" t="s">
        <v>57</v>
      </c>
      <c r="CT58" s="38">
        <f t="shared" si="69"/>
        <v>3362014.644107719</v>
      </c>
      <c r="CU58" s="36">
        <f t="shared" si="70"/>
        <v>4272089.5277092475</v>
      </c>
      <c r="CV58" s="37">
        <f t="shared" si="71"/>
        <v>7634104.1718169665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v>4666907.8798754569</v>
      </c>
      <c r="E59" s="39">
        <v>42.35135786447168</v>
      </c>
      <c r="F59" s="36">
        <v>1239793.650124544</v>
      </c>
      <c r="G59" s="39">
        <v>42.35135786447168</v>
      </c>
      <c r="H59" s="36">
        <v>5906701.5300000012</v>
      </c>
      <c r="I59" s="40">
        <v>42.35135786447168</v>
      </c>
      <c r="J59" s="38">
        <v>1407375.3989288984</v>
      </c>
      <c r="K59" s="39">
        <v>3.9675559071182658</v>
      </c>
      <c r="L59" s="36">
        <v>1136098.7610710543</v>
      </c>
      <c r="M59" s="39">
        <v>3.9446914869119647</v>
      </c>
      <c r="N59" s="36">
        <v>2543474.1599999527</v>
      </c>
      <c r="O59" s="40">
        <v>3.9573103396770524</v>
      </c>
      <c r="P59" s="116">
        <f t="shared" si="42"/>
        <v>6074283.2788043553</v>
      </c>
      <c r="Q59" s="117">
        <f t="shared" si="43"/>
        <v>2375892.4111955985</v>
      </c>
      <c r="R59" s="118">
        <f t="shared" si="44"/>
        <v>8450175.6899999529</v>
      </c>
      <c r="S59" s="32"/>
      <c r="T59" s="35">
        <v>13371498.734326299</v>
      </c>
      <c r="U59" s="39">
        <v>69.365759536470264</v>
      </c>
      <c r="V59" s="36">
        <v>4019695.1554741524</v>
      </c>
      <c r="W59" s="39">
        <v>69.007642154062708</v>
      </c>
      <c r="X59" s="36">
        <v>17391193.889800452</v>
      </c>
      <c r="Y59" s="40">
        <v>69.282656581601529</v>
      </c>
      <c r="Z59" s="38">
        <v>3329690.7991133579</v>
      </c>
      <c r="AA59" s="39">
        <v>3.5831252478971214</v>
      </c>
      <c r="AB59" s="36">
        <v>4225661.7082416322</v>
      </c>
      <c r="AC59" s="39">
        <v>9.74002629566235</v>
      </c>
      <c r="AD59" s="36">
        <v>7555352.5073549896</v>
      </c>
      <c r="AE59" s="40">
        <v>5.5427110019000523</v>
      </c>
      <c r="AF59" s="116">
        <f t="shared" si="45"/>
        <v>16701189.533439657</v>
      </c>
      <c r="AG59" s="117">
        <f t="shared" si="46"/>
        <v>8245356.8637157846</v>
      </c>
      <c r="AH59" s="118">
        <f t="shared" si="47"/>
        <v>24946546.397155441</v>
      </c>
      <c r="AI59" s="32"/>
      <c r="AJ59" s="35">
        <v>1890266.285765558</v>
      </c>
      <c r="AK59" s="39">
        <v>35.363808384448816</v>
      </c>
      <c r="AL59" s="36">
        <v>919863.06869815581</v>
      </c>
      <c r="AM59" s="39">
        <v>32.881611034786623</v>
      </c>
      <c r="AN59" s="36">
        <v>2810129.3544637137</v>
      </c>
      <c r="AO59" s="40">
        <v>34.511026495679737</v>
      </c>
      <c r="AP59" s="38">
        <v>326314.13188723032</v>
      </c>
      <c r="AQ59" s="39">
        <v>1.9853018093099524</v>
      </c>
      <c r="AR59" s="36">
        <v>700452.64744969551</v>
      </c>
      <c r="AS59" s="39">
        <v>4.9629623019619054</v>
      </c>
      <c r="AT59" s="36">
        <v>1026766.7793369258</v>
      </c>
      <c r="AU59" s="40">
        <v>3.3609277198337351</v>
      </c>
      <c r="AV59" s="116">
        <f t="shared" si="48"/>
        <v>2216580.4176527886</v>
      </c>
      <c r="AW59" s="117">
        <f t="shared" si="49"/>
        <v>1620315.7161478512</v>
      </c>
      <c r="AX59" s="118">
        <f t="shared" si="50"/>
        <v>3836896.1338006398</v>
      </c>
      <c r="AY59" s="32"/>
      <c r="AZ59" s="35">
        <v>3537799.1146999798</v>
      </c>
      <c r="BA59" s="39">
        <v>17.485589919293442</v>
      </c>
      <c r="BB59" s="36">
        <v>1055315.6453000216</v>
      </c>
      <c r="BC59" s="39">
        <v>17.485589919293442</v>
      </c>
      <c r="BD59" s="36">
        <v>4593114.7600000016</v>
      </c>
      <c r="BE59" s="40">
        <v>17.485589919293442</v>
      </c>
      <c r="BF59" s="38">
        <v>9881302.0296799485</v>
      </c>
      <c r="BG59" s="39">
        <v>9.2924685791686681</v>
      </c>
      <c r="BH59" s="36">
        <v>15581068.270320054</v>
      </c>
      <c r="BI59" s="39">
        <v>30.688535174479814</v>
      </c>
      <c r="BJ59" s="36">
        <v>25462370.300000004</v>
      </c>
      <c r="BK59" s="40">
        <v>16.206890597123135</v>
      </c>
      <c r="BL59" s="116">
        <f t="shared" si="51"/>
        <v>13419101.144379929</v>
      </c>
      <c r="BM59" s="117">
        <f t="shared" si="52"/>
        <v>16636383.915620076</v>
      </c>
      <c r="BN59" s="118">
        <f t="shared" si="53"/>
        <v>30055485.060000002</v>
      </c>
      <c r="BO59" s="32"/>
      <c r="BP59" s="35">
        <v>5126926.9368709885</v>
      </c>
      <c r="BQ59" s="39">
        <v>48.685528377705076</v>
      </c>
      <c r="BR59" s="36">
        <v>557644.35315125633</v>
      </c>
      <c r="BS59" s="39">
        <v>25.996193797550525</v>
      </c>
      <c r="BT59" s="36">
        <v>5684571.2900222447</v>
      </c>
      <c r="BU59" s="40">
        <v>44.84585817086294</v>
      </c>
      <c r="BV59" s="38">
        <v>1390103.8807356793</v>
      </c>
      <c r="BW59" s="39">
        <v>4.3709697505453216</v>
      </c>
      <c r="BX59" s="36">
        <v>503222.5689185537</v>
      </c>
      <c r="BY59" s="39">
        <v>2.294603313704322</v>
      </c>
      <c r="BZ59" s="36">
        <v>1893326.4496542329</v>
      </c>
      <c r="CA59" s="40">
        <v>3.5235297888000345</v>
      </c>
      <c r="CB59" s="116">
        <f t="shared" si="54"/>
        <v>6517030.817606668</v>
      </c>
      <c r="CC59" s="117">
        <f t="shared" si="55"/>
        <v>1060866.9220698101</v>
      </c>
      <c r="CD59" s="118">
        <f t="shared" si="56"/>
        <v>7577897.7396764783</v>
      </c>
      <c r="CE59" s="32"/>
      <c r="CF59" s="38">
        <f t="shared" si="57"/>
        <v>28593398.95153828</v>
      </c>
      <c r="CG59" s="39">
        <f t="shared" si="58"/>
        <v>43.059199321624511</v>
      </c>
      <c r="CH59" s="36">
        <f t="shared" si="59"/>
        <v>7792311.87274813</v>
      </c>
      <c r="CI59" s="39">
        <f t="shared" si="60"/>
        <v>39.494048097763887</v>
      </c>
      <c r="CJ59" s="36">
        <f t="shared" si="61"/>
        <v>36385710.824286409</v>
      </c>
      <c r="CK59" s="40">
        <f t="shared" si="62"/>
        <v>42.242556845849791</v>
      </c>
      <c r="CL59" s="38">
        <f t="shared" si="63"/>
        <v>16334786.240345115</v>
      </c>
      <c r="CM59" s="39">
        <f t="shared" si="64"/>
        <v>5.7725115804857525</v>
      </c>
      <c r="CN59" s="36">
        <f t="shared" si="65"/>
        <v>22146503.956000987</v>
      </c>
      <c r="CO59" s="39">
        <f t="shared" si="66"/>
        <v>13.928520211319334</v>
      </c>
      <c r="CP59" s="36">
        <f t="shared" si="67"/>
        <v>38481290.196346104</v>
      </c>
      <c r="CQ59" s="40">
        <f t="shared" si="68"/>
        <v>8.7066371620088638</v>
      </c>
      <c r="CR59" s="152"/>
      <c r="CS59" s="161" t="s">
        <v>58</v>
      </c>
      <c r="CT59" s="38">
        <f t="shared" si="69"/>
        <v>36385710.824286409</v>
      </c>
      <c r="CU59" s="36">
        <f t="shared" si="70"/>
        <v>38481290.196346104</v>
      </c>
      <c r="CV59" s="37">
        <f t="shared" si="71"/>
        <v>74867001.020632505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v>44280356.149693042</v>
      </c>
      <c r="E60" s="39">
        <v>401.83634602017372</v>
      </c>
      <c r="F60" s="36">
        <v>22697554.113229282</v>
      </c>
      <c r="G60" s="39">
        <v>775.34857256368389</v>
      </c>
      <c r="H60" s="36">
        <v>66977910.262922324</v>
      </c>
      <c r="I60" s="40">
        <v>480.23510789438745</v>
      </c>
      <c r="J60" s="38">
        <v>38829423.442936108</v>
      </c>
      <c r="K60" s="39">
        <v>109.46468757963613</v>
      </c>
      <c r="L60" s="36">
        <v>80770490.164141685</v>
      </c>
      <c r="M60" s="39">
        <v>280.44627444521029</v>
      </c>
      <c r="N60" s="36">
        <v>119599913.60707779</v>
      </c>
      <c r="O60" s="40">
        <v>186.08169179976255</v>
      </c>
      <c r="P60" s="116">
        <f t="shared" si="42"/>
        <v>83109779.59262915</v>
      </c>
      <c r="Q60" s="117">
        <f t="shared" si="43"/>
        <v>103468044.27737096</v>
      </c>
      <c r="R60" s="118">
        <f t="shared" si="44"/>
        <v>186577823.87000012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5"/>
        <v>0</v>
      </c>
      <c r="AG60" s="117">
        <f t="shared" si="46"/>
        <v>0</v>
      </c>
      <c r="AH60" s="118">
        <f t="shared" si="47"/>
        <v>0</v>
      </c>
      <c r="AI60" s="32"/>
      <c r="AJ60" s="35">
        <v>25315596.660000004</v>
      </c>
      <c r="AK60" s="39">
        <v>473.61364701040191</v>
      </c>
      <c r="AL60" s="36">
        <v>21135142.690000001</v>
      </c>
      <c r="AM60" s="39">
        <v>755.50107917783737</v>
      </c>
      <c r="AN60" s="36">
        <v>46450739.350000009</v>
      </c>
      <c r="AO60" s="40">
        <v>570.45868507988757</v>
      </c>
      <c r="AP60" s="38">
        <v>18336081.460000001</v>
      </c>
      <c r="AQ60" s="39">
        <v>111.55709220332797</v>
      </c>
      <c r="AR60" s="36">
        <v>14229559.549999997</v>
      </c>
      <c r="AS60" s="39">
        <v>100.82161567566034</v>
      </c>
      <c r="AT60" s="36">
        <v>32565641.009999998</v>
      </c>
      <c r="AU60" s="40">
        <v>106.59749398528973</v>
      </c>
      <c r="AV60" s="116">
        <f t="shared" si="48"/>
        <v>43651678.120000005</v>
      </c>
      <c r="AW60" s="117">
        <f t="shared" si="49"/>
        <v>35364702.239999995</v>
      </c>
      <c r="AX60" s="118">
        <f t="shared" si="50"/>
        <v>79016380.359999999</v>
      </c>
      <c r="AY60" s="32"/>
      <c r="AZ60" s="35">
        <v>64850647.203825176</v>
      </c>
      <c r="BA60" s="39">
        <v>320.52464999924814</v>
      </c>
      <c r="BB60" s="36">
        <v>31814892.466174822</v>
      </c>
      <c r="BC60" s="39">
        <v>527.14291261340782</v>
      </c>
      <c r="BD60" s="36">
        <v>96665539.670000002</v>
      </c>
      <c r="BE60" s="40">
        <v>367.99733390437035</v>
      </c>
      <c r="BF60" s="38">
        <v>92947008.351302609</v>
      </c>
      <c r="BG60" s="39">
        <v>87.408233453236775</v>
      </c>
      <c r="BH60" s="36">
        <v>100516866.04869738</v>
      </c>
      <c r="BI60" s="39">
        <v>197.97842650108365</v>
      </c>
      <c r="BJ60" s="36">
        <v>193463874.39999998</v>
      </c>
      <c r="BK60" s="40">
        <v>123.14045432354622</v>
      </c>
      <c r="BL60" s="116">
        <f t="shared" si="51"/>
        <v>157797655.5551278</v>
      </c>
      <c r="BM60" s="117">
        <f t="shared" si="52"/>
        <v>132331758.51487221</v>
      </c>
      <c r="BN60" s="118">
        <f t="shared" si="53"/>
        <v>290129414.06999999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4"/>
        <v>0</v>
      </c>
      <c r="CC60" s="117">
        <f t="shared" si="55"/>
        <v>0</v>
      </c>
      <c r="CD60" s="118">
        <f t="shared" si="56"/>
        <v>0</v>
      </c>
      <c r="CE60" s="32"/>
      <c r="CF60" s="38">
        <f t="shared" si="57"/>
        <v>134446600.01351821</v>
      </c>
      <c r="CG60" s="39">
        <f t="shared" si="58"/>
        <v>202.46501501652912</v>
      </c>
      <c r="CH60" s="36">
        <f t="shared" si="59"/>
        <v>75647589.269404113</v>
      </c>
      <c r="CI60" s="39">
        <f t="shared" si="60"/>
        <v>383.40733505986844</v>
      </c>
      <c r="CJ60" s="36">
        <f t="shared" si="61"/>
        <v>210094189.28292233</v>
      </c>
      <c r="CK60" s="40">
        <f t="shared" si="62"/>
        <v>243.91211639715507</v>
      </c>
      <c r="CL60" s="38">
        <f t="shared" si="63"/>
        <v>150112513.25423872</v>
      </c>
      <c r="CM60" s="39">
        <f t="shared" si="64"/>
        <v>53.047906987340312</v>
      </c>
      <c r="CN60" s="36">
        <f t="shared" si="65"/>
        <v>195516915.76283908</v>
      </c>
      <c r="CO60" s="39">
        <f t="shared" si="66"/>
        <v>122.96574295734871</v>
      </c>
      <c r="CP60" s="36">
        <f t="shared" si="67"/>
        <v>345629429.0170778</v>
      </c>
      <c r="CQ60" s="40">
        <f t="shared" si="68"/>
        <v>78.200861135620968</v>
      </c>
      <c r="CR60" s="152"/>
      <c r="CS60" s="161" t="s">
        <v>6</v>
      </c>
      <c r="CT60" s="38">
        <f t="shared" si="69"/>
        <v>210094189.28292233</v>
      </c>
      <c r="CU60" s="36">
        <f t="shared" si="70"/>
        <v>345629429.0170778</v>
      </c>
      <c r="CV60" s="37">
        <f t="shared" si="71"/>
        <v>555723618.30000019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v>1535188.7282917248</v>
      </c>
      <c r="E61" s="39">
        <v>13.93156430229797</v>
      </c>
      <c r="F61" s="36">
        <v>214692.17428540552</v>
      </c>
      <c r="G61" s="39">
        <v>7.3338858470111878</v>
      </c>
      <c r="H61" s="36">
        <v>1749880.9025771304</v>
      </c>
      <c r="I61" s="40">
        <v>12.546737286258097</v>
      </c>
      <c r="J61" s="38">
        <v>341827.20027131087</v>
      </c>
      <c r="K61" s="39">
        <v>0.96365087003958283</v>
      </c>
      <c r="L61" s="36">
        <v>535964.42367856915</v>
      </c>
      <c r="M61" s="39">
        <v>1.8609423509795566</v>
      </c>
      <c r="N61" s="36">
        <v>877791.62394988001</v>
      </c>
      <c r="O61" s="40">
        <v>1.3657279968351776</v>
      </c>
      <c r="P61" s="116">
        <f t="shared" si="42"/>
        <v>1877015.9285630356</v>
      </c>
      <c r="Q61" s="117">
        <f t="shared" si="43"/>
        <v>750656.59796397469</v>
      </c>
      <c r="R61" s="118">
        <f t="shared" si="44"/>
        <v>2627672.5265270104</v>
      </c>
      <c r="S61" s="32"/>
      <c r="T61" s="35">
        <v>2741229.5199999996</v>
      </c>
      <c r="U61" s="39">
        <v>14.220355660690569</v>
      </c>
      <c r="V61" s="36">
        <v>219009.41999999984</v>
      </c>
      <c r="W61" s="39">
        <v>3.7598183690987095</v>
      </c>
      <c r="X61" s="36">
        <v>2960238.9399999995</v>
      </c>
      <c r="Y61" s="40">
        <v>11.792934928969235</v>
      </c>
      <c r="Z61" s="38">
        <v>2569559.2699999996</v>
      </c>
      <c r="AA61" s="39">
        <v>2.7651374412172993</v>
      </c>
      <c r="AB61" s="36">
        <v>838752.34999999986</v>
      </c>
      <c r="AC61" s="39">
        <v>1.9332995655130285</v>
      </c>
      <c r="AD61" s="36">
        <v>3408311.6199999992</v>
      </c>
      <c r="AE61" s="40">
        <v>2.500384501674473</v>
      </c>
      <c r="AF61" s="116">
        <f t="shared" si="45"/>
        <v>5310788.7899999991</v>
      </c>
      <c r="AG61" s="117">
        <f t="shared" si="46"/>
        <v>1057761.7699999998</v>
      </c>
      <c r="AH61" s="118">
        <f t="shared" si="47"/>
        <v>6368550.5599999987</v>
      </c>
      <c r="AI61" s="32"/>
      <c r="AJ61" s="35">
        <v>85247.05</v>
      </c>
      <c r="AK61" s="39">
        <v>1.5948336825563123</v>
      </c>
      <c r="AL61" s="36">
        <v>82650.489999999991</v>
      </c>
      <c r="AM61" s="39">
        <v>2.9544411081322606</v>
      </c>
      <c r="AN61" s="36">
        <v>167897.53999999998</v>
      </c>
      <c r="AO61" s="40">
        <v>2.0619394058481828</v>
      </c>
      <c r="AP61" s="38">
        <v>221209.46000000002</v>
      </c>
      <c r="AQ61" s="39">
        <v>1.3458428497551183</v>
      </c>
      <c r="AR61" s="36">
        <v>190660.90999999997</v>
      </c>
      <c r="AS61" s="39">
        <v>1.3509020377508216</v>
      </c>
      <c r="AT61" s="36">
        <v>411870.37</v>
      </c>
      <c r="AU61" s="40">
        <v>1.3481801041567785</v>
      </c>
      <c r="AV61" s="116">
        <f t="shared" si="48"/>
        <v>306456.51</v>
      </c>
      <c r="AW61" s="117">
        <f t="shared" si="49"/>
        <v>273311.39999999997</v>
      </c>
      <c r="AX61" s="118">
        <f t="shared" si="50"/>
        <v>579767.90999999992</v>
      </c>
      <c r="AY61" s="32"/>
      <c r="AZ61" s="35">
        <v>268005.0952050538</v>
      </c>
      <c r="BA61" s="39">
        <v>1.3246165310983691</v>
      </c>
      <c r="BB61" s="36">
        <v>67472.314794944352</v>
      </c>
      <c r="BC61" s="39">
        <v>1.1179529391649099</v>
      </c>
      <c r="BD61" s="36">
        <v>335477.40999999817</v>
      </c>
      <c r="BE61" s="40">
        <v>1.2771334323130736</v>
      </c>
      <c r="BF61" s="38">
        <v>2324931.9864407354</v>
      </c>
      <c r="BG61" s="39">
        <v>2.186387721761045</v>
      </c>
      <c r="BH61" s="36">
        <v>1555979.0835592633</v>
      </c>
      <c r="BI61" s="39">
        <v>3.0646627052858975</v>
      </c>
      <c r="BJ61" s="36">
        <v>3880911.0699999984</v>
      </c>
      <c r="BK61" s="40">
        <v>2.4702139034029384</v>
      </c>
      <c r="BL61" s="116">
        <f t="shared" si="51"/>
        <v>2592937.0816457891</v>
      </c>
      <c r="BM61" s="117">
        <f t="shared" si="52"/>
        <v>1623451.3983542076</v>
      </c>
      <c r="BN61" s="118">
        <f t="shared" si="53"/>
        <v>4216388.4799999967</v>
      </c>
      <c r="BO61" s="32"/>
      <c r="BP61" s="35">
        <v>2731454.5</v>
      </c>
      <c r="BQ61" s="39">
        <v>25.938014566932871</v>
      </c>
      <c r="BR61" s="36">
        <v>59192</v>
      </c>
      <c r="BS61" s="39">
        <v>2.7594051559367863</v>
      </c>
      <c r="BT61" s="36">
        <v>2790646.5</v>
      </c>
      <c r="BU61" s="40">
        <v>22.015545369917479</v>
      </c>
      <c r="BV61" s="38">
        <v>612510.37999999989</v>
      </c>
      <c r="BW61" s="39">
        <v>1.9259455210341128</v>
      </c>
      <c r="BX61" s="36">
        <v>347911.37000000011</v>
      </c>
      <c r="BY61" s="39">
        <v>1.5864125176122974</v>
      </c>
      <c r="BZ61" s="36">
        <v>960421.75</v>
      </c>
      <c r="CA61" s="40">
        <v>1.787369867755491</v>
      </c>
      <c r="CB61" s="116">
        <f t="shared" si="54"/>
        <v>3343964.88</v>
      </c>
      <c r="CC61" s="117">
        <f t="shared" si="55"/>
        <v>407103.37000000011</v>
      </c>
      <c r="CD61" s="118">
        <f t="shared" si="56"/>
        <v>3751068.25</v>
      </c>
      <c r="CE61" s="32"/>
      <c r="CF61" s="38">
        <f t="shared" si="57"/>
        <v>7361124.8934967779</v>
      </c>
      <c r="CG61" s="39">
        <f t="shared" si="58"/>
        <v>11.085220912618981</v>
      </c>
      <c r="CH61" s="36">
        <f t="shared" si="59"/>
        <v>643016.39908034971</v>
      </c>
      <c r="CI61" s="39">
        <f t="shared" si="60"/>
        <v>3.2590226119856331</v>
      </c>
      <c r="CJ61" s="36">
        <f t="shared" si="61"/>
        <v>8004141.2925771279</v>
      </c>
      <c r="CK61" s="40">
        <f t="shared" si="62"/>
        <v>9.2925323126632637</v>
      </c>
      <c r="CL61" s="38">
        <f t="shared" si="63"/>
        <v>6070038.2967120456</v>
      </c>
      <c r="CM61" s="39">
        <f t="shared" si="64"/>
        <v>2.1450765162276157</v>
      </c>
      <c r="CN61" s="36">
        <f t="shared" si="65"/>
        <v>3469268.1372378324</v>
      </c>
      <c r="CO61" s="39">
        <f t="shared" si="66"/>
        <v>2.1819141957577322</v>
      </c>
      <c r="CP61" s="36">
        <f t="shared" si="67"/>
        <v>9539306.4339498784</v>
      </c>
      <c r="CQ61" s="40">
        <f t="shared" si="68"/>
        <v>2.1583288781077452</v>
      </c>
      <c r="CR61" s="152"/>
      <c r="CS61" s="161" t="s">
        <v>7</v>
      </c>
      <c r="CT61" s="38">
        <f t="shared" si="69"/>
        <v>8004141.2925771279</v>
      </c>
      <c r="CU61" s="36">
        <f t="shared" si="70"/>
        <v>9539306.4339498784</v>
      </c>
      <c r="CV61" s="37">
        <f t="shared" si="71"/>
        <v>17543447.726527005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v>282215501.54786026</v>
      </c>
      <c r="E62" s="46">
        <v>2561.0554158342961</v>
      </c>
      <c r="F62" s="43">
        <v>77199148.967639238</v>
      </c>
      <c r="G62" s="46">
        <v>2637.1233506742924</v>
      </c>
      <c r="H62" s="43">
        <v>359414650.51549947</v>
      </c>
      <c r="I62" s="47">
        <v>2577.0217791444657</v>
      </c>
      <c r="J62" s="45">
        <v>148046588.31213629</v>
      </c>
      <c r="K62" s="46">
        <v>417.36065333638635</v>
      </c>
      <c r="L62" s="43">
        <v>231667570.7388913</v>
      </c>
      <c r="M62" s="46">
        <v>804.38173634283646</v>
      </c>
      <c r="N62" s="43">
        <v>379714159.05102766</v>
      </c>
      <c r="O62" s="47">
        <v>590.78515180765055</v>
      </c>
      <c r="P62" s="122">
        <f t="shared" si="42"/>
        <v>430262089.85999656</v>
      </c>
      <c r="Q62" s="123">
        <f t="shared" si="43"/>
        <v>308866719.70653057</v>
      </c>
      <c r="R62" s="124">
        <f t="shared" si="44"/>
        <v>739128809.56652713</v>
      </c>
      <c r="S62" s="32"/>
      <c r="T62" s="42">
        <v>502815764.0400002</v>
      </c>
      <c r="U62" s="46">
        <v>2608.3985103336663</v>
      </c>
      <c r="V62" s="43">
        <v>138577468.09</v>
      </c>
      <c r="W62" s="46">
        <v>2379.0123277253219</v>
      </c>
      <c r="X62" s="43">
        <v>641393232.13000023</v>
      </c>
      <c r="Y62" s="47">
        <v>2555.1682832705233</v>
      </c>
      <c r="Z62" s="45">
        <v>303034924.12999892</v>
      </c>
      <c r="AA62" s="46">
        <v>326.09997538928292</v>
      </c>
      <c r="AB62" s="43">
        <v>218400900.71999994</v>
      </c>
      <c r="AC62" s="46">
        <v>503.40767029699532</v>
      </c>
      <c r="AD62" s="43">
        <v>521435824.84999883</v>
      </c>
      <c r="AE62" s="47">
        <v>382.53252649262816</v>
      </c>
      <c r="AF62" s="122">
        <f t="shared" si="45"/>
        <v>805850688.16999912</v>
      </c>
      <c r="AG62" s="123">
        <f t="shared" si="46"/>
        <v>356978368.80999994</v>
      </c>
      <c r="AH62" s="124">
        <f t="shared" si="47"/>
        <v>1162829056.9799991</v>
      </c>
      <c r="AI62" s="32"/>
      <c r="AJ62" s="42">
        <v>134842151.16784823</v>
      </c>
      <c r="AK62" s="46">
        <v>2522.6773772328115</v>
      </c>
      <c r="AL62" s="43">
        <v>71882668.581198141</v>
      </c>
      <c r="AM62" s="46">
        <v>2569.5323889615065</v>
      </c>
      <c r="AN62" s="43">
        <v>206724819.74904636</v>
      </c>
      <c r="AO62" s="47">
        <v>2538.7748504678589</v>
      </c>
      <c r="AP62" s="45">
        <v>61374608.775875352</v>
      </c>
      <c r="AQ62" s="46">
        <v>373.40436696301128</v>
      </c>
      <c r="AR62" s="43">
        <v>74426120.21244967</v>
      </c>
      <c r="AS62" s="46">
        <v>527.33618787871035</v>
      </c>
      <c r="AT62" s="43">
        <v>135800728.98832497</v>
      </c>
      <c r="AU62" s="47">
        <v>444.51811610543001</v>
      </c>
      <c r="AV62" s="122">
        <f t="shared" si="48"/>
        <v>196216759.94372359</v>
      </c>
      <c r="AW62" s="123">
        <f t="shared" si="49"/>
        <v>146308788.79364783</v>
      </c>
      <c r="AX62" s="124">
        <f t="shared" si="50"/>
        <v>342525548.73737144</v>
      </c>
      <c r="AY62" s="32"/>
      <c r="AZ62" s="42">
        <v>550332082.98662269</v>
      </c>
      <c r="BA62" s="46">
        <v>2720.0190882943089</v>
      </c>
      <c r="BB62" s="43">
        <v>133136192.06877773</v>
      </c>
      <c r="BC62" s="46">
        <v>2205.9417656687019</v>
      </c>
      <c r="BD62" s="43">
        <v>683468275.05540061</v>
      </c>
      <c r="BE62" s="47">
        <v>2601.9045037894039</v>
      </c>
      <c r="BF62" s="45">
        <v>427560150.99777901</v>
      </c>
      <c r="BG62" s="46">
        <v>402.08155331328942</v>
      </c>
      <c r="BH62" s="45">
        <v>399546587.46162081</v>
      </c>
      <c r="BI62" s="46">
        <v>786.94857698017506</v>
      </c>
      <c r="BJ62" s="45">
        <v>827106738.45939982</v>
      </c>
      <c r="BK62" s="47">
        <v>526.45642430056193</v>
      </c>
      <c r="BL62" s="122">
        <f t="shared" si="51"/>
        <v>977892233.9844017</v>
      </c>
      <c r="BM62" s="123">
        <f t="shared" si="52"/>
        <v>532682779.53039855</v>
      </c>
      <c r="BN62" s="124">
        <f t="shared" si="53"/>
        <v>1510575013.5148003</v>
      </c>
      <c r="BO62" s="32"/>
      <c r="BP62" s="42">
        <v>235414151.89508367</v>
      </c>
      <c r="BQ62" s="46">
        <v>2235.503355855581</v>
      </c>
      <c r="BR62" s="43">
        <v>51543154.154437445</v>
      </c>
      <c r="BS62" s="46">
        <v>2402.8322294735649</v>
      </c>
      <c r="BT62" s="43">
        <v>286957306.04952115</v>
      </c>
      <c r="BU62" s="47">
        <v>2263.8200827523401</v>
      </c>
      <c r="BV62" s="45">
        <v>99152179.992549062</v>
      </c>
      <c r="BW62" s="46">
        <v>311.76891558542741</v>
      </c>
      <c r="BX62" s="43">
        <v>109382095.01392916</v>
      </c>
      <c r="BY62" s="46">
        <v>498.76244266680573</v>
      </c>
      <c r="BZ62" s="43">
        <v>208534275.00647819</v>
      </c>
      <c r="CA62" s="47">
        <v>388.08771202944553</v>
      </c>
      <c r="CB62" s="122">
        <f t="shared" si="54"/>
        <v>334566331.88763273</v>
      </c>
      <c r="CC62" s="123">
        <f t="shared" si="55"/>
        <v>160925249.16836661</v>
      </c>
      <c r="CD62" s="124">
        <f t="shared" si="56"/>
        <v>495491581.05599934</v>
      </c>
      <c r="CE62" s="32"/>
      <c r="CF62" s="45">
        <f>SUM(CF21:CF61)</f>
        <v>1705619651.6374152</v>
      </c>
      <c r="CG62" s="46">
        <f t="shared" si="58"/>
        <v>2568.5164842140643</v>
      </c>
      <c r="CH62" s="46">
        <f>SUM(CH21:CH61)</f>
        <v>472338631.86205256</v>
      </c>
      <c r="CI62" s="46">
        <f t="shared" si="60"/>
        <v>2393.9704865294298</v>
      </c>
      <c r="CJ62" s="43">
        <f t="shared" si="61"/>
        <v>2177958283.4994678</v>
      </c>
      <c r="CK62" s="47">
        <f t="shared" si="62"/>
        <v>2528.5345404659975</v>
      </c>
      <c r="CL62" s="45">
        <f>SUM(CL21:CL61)</f>
        <v>1039168452.208339</v>
      </c>
      <c r="CM62" s="46">
        <f t="shared" si="64"/>
        <v>367.22928823103814</v>
      </c>
      <c r="CN62" s="43">
        <f>SUM(CN21:CN61)</f>
        <v>1033423274.1468909</v>
      </c>
      <c r="CO62" s="46">
        <f t="shared" si="66"/>
        <v>649.94714242030273</v>
      </c>
      <c r="CP62" s="43">
        <f>SUM(CP21:CP61)</f>
        <v>2072591726.3552299</v>
      </c>
      <c r="CQ62" s="47">
        <f t="shared" si="68"/>
        <v>468.93708745945315</v>
      </c>
      <c r="CR62" s="153"/>
      <c r="CS62" s="161" t="s">
        <v>172</v>
      </c>
      <c r="CT62" s="45">
        <f>SUM(CT21:CT61)</f>
        <v>2177958283.4994683</v>
      </c>
      <c r="CU62" s="43">
        <f>SUM(CU21:CU61)</f>
        <v>2072591726.3552299</v>
      </c>
      <c r="CV62" s="44">
        <f t="shared" si="71"/>
        <v>4250550009.8546982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2"/>
        <v>0</v>
      </c>
      <c r="Q63" s="117">
        <f t="shared" si="43"/>
        <v>0</v>
      </c>
      <c r="R63" s="118">
        <f t="shared" si="44"/>
        <v>0</v>
      </c>
      <c r="S63" s="32"/>
      <c r="T63" s="35">
        <v>942023.36999999965</v>
      </c>
      <c r="U63" s="39">
        <v>4.886824421065735</v>
      </c>
      <c r="V63" s="36">
        <v>286233.13</v>
      </c>
      <c r="W63" s="39">
        <v>4.9138734763948495</v>
      </c>
      <c r="X63" s="36">
        <v>1228256.4999999995</v>
      </c>
      <c r="Y63" s="40">
        <v>4.8931012915408436</v>
      </c>
      <c r="Z63" s="38">
        <v>3717943.3200000008</v>
      </c>
      <c r="AA63" s="39">
        <v>4.0009290303141185</v>
      </c>
      <c r="AB63" s="36">
        <v>675374</v>
      </c>
      <c r="AC63" s="39">
        <v>1.5567172607728568</v>
      </c>
      <c r="AD63" s="36">
        <v>4393317.32</v>
      </c>
      <c r="AE63" s="40">
        <v>3.2229982943478728</v>
      </c>
      <c r="AF63" s="116">
        <f t="shared" si="45"/>
        <v>4659966.6900000004</v>
      </c>
      <c r="AG63" s="117">
        <f t="shared" si="46"/>
        <v>961607.13</v>
      </c>
      <c r="AH63" s="118">
        <f t="shared" si="47"/>
        <v>5621573.8200000003</v>
      </c>
      <c r="AI63" s="32"/>
      <c r="AJ63" s="35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48"/>
        <v>0</v>
      </c>
      <c r="AW63" s="117">
        <f t="shared" si="49"/>
        <v>0</v>
      </c>
      <c r="AX63" s="118">
        <f t="shared" si="50"/>
        <v>0</v>
      </c>
      <c r="AY63" s="32"/>
      <c r="AZ63" s="35">
        <v>1477443.24</v>
      </c>
      <c r="BA63" s="39">
        <v>7.3022706451389539</v>
      </c>
      <c r="BB63" s="36">
        <v>0</v>
      </c>
      <c r="BC63" s="39">
        <v>0</v>
      </c>
      <c r="BD63" s="36">
        <v>1477443.24</v>
      </c>
      <c r="BE63" s="40">
        <v>5.6244984010963908</v>
      </c>
      <c r="BF63" s="38">
        <v>-299937.77</v>
      </c>
      <c r="BG63" s="39">
        <v>-0.28206427604978229</v>
      </c>
      <c r="BH63" s="38">
        <v>0</v>
      </c>
      <c r="BI63" s="39">
        <v>0</v>
      </c>
      <c r="BJ63" s="36">
        <v>-299937.77</v>
      </c>
      <c r="BK63" s="40">
        <v>-0.19091147316850862</v>
      </c>
      <c r="BL63" s="116">
        <f t="shared" si="51"/>
        <v>1177505.47</v>
      </c>
      <c r="BM63" s="117">
        <f t="shared" si="52"/>
        <v>0</v>
      </c>
      <c r="BN63" s="118">
        <f t="shared" si="53"/>
        <v>1177505.47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4"/>
        <v>0</v>
      </c>
      <c r="CC63" s="117">
        <f t="shared" si="55"/>
        <v>0</v>
      </c>
      <c r="CD63" s="118">
        <f t="shared" si="56"/>
        <v>0</v>
      </c>
      <c r="CE63" s="32"/>
      <c r="CF63" s="38">
        <f>+D63+T63+AJ63+AZ63+BP63</f>
        <v>2419466.6099999994</v>
      </c>
      <c r="CG63" s="39">
        <f t="shared" si="58"/>
        <v>3.6435086010087789</v>
      </c>
      <c r="CH63" s="36">
        <f t="shared" si="59"/>
        <v>286233.13</v>
      </c>
      <c r="CI63" s="39">
        <f t="shared" si="60"/>
        <v>1.4507254314253624</v>
      </c>
      <c r="CJ63" s="36">
        <f t="shared" si="61"/>
        <v>2705699.7399999993</v>
      </c>
      <c r="CK63" s="40">
        <f t="shared" si="62"/>
        <v>3.1412241917357822</v>
      </c>
      <c r="CL63" s="38">
        <f t="shared" ref="CL63" si="72">+J63+Z63+AP63+BF63+BV63</f>
        <v>3418005.5500000007</v>
      </c>
      <c r="CM63" s="39">
        <f t="shared" si="64"/>
        <v>1.2078809192377113</v>
      </c>
      <c r="CN63" s="36">
        <f t="shared" ref="CN63" si="73">+L63+AB63+AR63+BH63+BX63</f>
        <v>675374</v>
      </c>
      <c r="CO63" s="39">
        <f t="shared" si="66"/>
        <v>0.4247605142504039</v>
      </c>
      <c r="CP63" s="36">
        <f>+CL63+CN63</f>
        <v>4093379.5500000007</v>
      </c>
      <c r="CQ63" s="40">
        <f t="shared" si="68"/>
        <v>0.92615321176578413</v>
      </c>
      <c r="CR63" s="152"/>
      <c r="CS63" s="161" t="s">
        <v>8</v>
      </c>
      <c r="CT63" s="38">
        <f>+CJ63</f>
        <v>2705699.7399999993</v>
      </c>
      <c r="CU63" s="36">
        <f t="shared" ref="CU63" si="74">+CP63</f>
        <v>4093379.5500000007</v>
      </c>
      <c r="CV63" s="37">
        <f t="shared" si="71"/>
        <v>6799079.29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v>282215501.54786026</v>
      </c>
      <c r="E64" s="46">
        <v>2561.0554158342961</v>
      </c>
      <c r="F64" s="43">
        <v>77199148.967639238</v>
      </c>
      <c r="G64" s="46">
        <v>2637.1233506742924</v>
      </c>
      <c r="H64" s="43">
        <v>359414650.51549947</v>
      </c>
      <c r="I64" s="47">
        <v>2577.0217791444657</v>
      </c>
      <c r="J64" s="45">
        <v>148046588.31213629</v>
      </c>
      <c r="K64" s="46">
        <v>417.36065333638635</v>
      </c>
      <c r="L64" s="43">
        <v>231667570.7388913</v>
      </c>
      <c r="M64" s="46">
        <v>804.38173634283646</v>
      </c>
      <c r="N64" s="43">
        <v>379714159.05102766</v>
      </c>
      <c r="O64" s="47">
        <v>590.78515180765055</v>
      </c>
      <c r="P64" s="122">
        <f t="shared" si="42"/>
        <v>430262089.85999656</v>
      </c>
      <c r="Q64" s="123">
        <f t="shared" si="43"/>
        <v>308866719.70653057</v>
      </c>
      <c r="R64" s="124">
        <f t="shared" si="44"/>
        <v>739128809.56652713</v>
      </c>
      <c r="S64" s="32"/>
      <c r="T64" s="42">
        <v>501873740.6700002</v>
      </c>
      <c r="U64" s="46">
        <v>2603.5116859126006</v>
      </c>
      <c r="V64" s="43">
        <v>138291234.96000001</v>
      </c>
      <c r="W64" s="46">
        <v>2374.0984542489273</v>
      </c>
      <c r="X64" s="43">
        <v>640164975.63000023</v>
      </c>
      <c r="Y64" s="47">
        <v>2550.2751819789823</v>
      </c>
      <c r="Z64" s="45">
        <v>299316980.80999893</v>
      </c>
      <c r="AA64" s="46">
        <v>322.09904635896879</v>
      </c>
      <c r="AB64" s="43">
        <v>217725526.71999994</v>
      </c>
      <c r="AC64" s="46">
        <v>501.85095303622245</v>
      </c>
      <c r="AD64" s="43">
        <v>517042507.5299989</v>
      </c>
      <c r="AE64" s="47">
        <v>379.30952819828036</v>
      </c>
      <c r="AF64" s="122">
        <f t="shared" si="45"/>
        <v>801190721.47999907</v>
      </c>
      <c r="AG64" s="123">
        <f t="shared" si="46"/>
        <v>356016761.67999995</v>
      </c>
      <c r="AH64" s="124">
        <f t="shared" si="47"/>
        <v>1157207483.1599989</v>
      </c>
      <c r="AI64" s="32"/>
      <c r="AJ64" s="42">
        <v>134842151.16784823</v>
      </c>
      <c r="AK64" s="46">
        <v>2522.6773772328115</v>
      </c>
      <c r="AL64" s="43">
        <v>71882668.581198141</v>
      </c>
      <c r="AM64" s="46">
        <v>2569.5323889615065</v>
      </c>
      <c r="AN64" s="43">
        <v>206724819.74904639</v>
      </c>
      <c r="AO64" s="47">
        <v>2538.7748504678593</v>
      </c>
      <c r="AP64" s="45">
        <v>61374608.775875352</v>
      </c>
      <c r="AQ64" s="46">
        <v>373.40436696301128</v>
      </c>
      <c r="AR64" s="43">
        <v>74426120.21244967</v>
      </c>
      <c r="AS64" s="46">
        <v>527.33618787871035</v>
      </c>
      <c r="AT64" s="43">
        <v>135800728.98832503</v>
      </c>
      <c r="AU64" s="47">
        <v>444.51811610543018</v>
      </c>
      <c r="AV64" s="122">
        <f t="shared" si="48"/>
        <v>196216759.94372359</v>
      </c>
      <c r="AW64" s="123">
        <f t="shared" si="49"/>
        <v>146308788.79364783</v>
      </c>
      <c r="AX64" s="124">
        <f t="shared" si="50"/>
        <v>342525548.73737144</v>
      </c>
      <c r="AY64" s="32"/>
      <c r="AZ64" s="42">
        <v>548854639.74662268</v>
      </c>
      <c r="BA64" s="46">
        <v>2712.71681764917</v>
      </c>
      <c r="BB64" s="43">
        <v>133136192.06877773</v>
      </c>
      <c r="BC64" s="46">
        <v>2205.9417656687019</v>
      </c>
      <c r="BD64" s="43">
        <v>681990831.8154006</v>
      </c>
      <c r="BE64" s="47">
        <v>2596.2800053883075</v>
      </c>
      <c r="BF64" s="45">
        <v>427860088.76777899</v>
      </c>
      <c r="BG64" s="46">
        <v>402.36361758933919</v>
      </c>
      <c r="BH64" s="45">
        <v>399546587.46162081</v>
      </c>
      <c r="BI64" s="46">
        <v>786.94857698017506</v>
      </c>
      <c r="BJ64" s="45">
        <v>827406676.2293998</v>
      </c>
      <c r="BK64" s="47">
        <v>526.64733577373045</v>
      </c>
      <c r="BL64" s="122">
        <f t="shared" si="51"/>
        <v>976714728.51440167</v>
      </c>
      <c r="BM64" s="123">
        <f t="shared" si="52"/>
        <v>532682779.53039855</v>
      </c>
      <c r="BN64" s="124">
        <f t="shared" si="53"/>
        <v>1509397508.0448003</v>
      </c>
      <c r="BO64" s="32"/>
      <c r="BP64" s="42">
        <v>235414151.89508367</v>
      </c>
      <c r="BQ64" s="46">
        <v>2235.503355855581</v>
      </c>
      <c r="BR64" s="43">
        <v>51543154.154437445</v>
      </c>
      <c r="BS64" s="46">
        <v>2402.8322294735649</v>
      </c>
      <c r="BT64" s="43">
        <v>286957306.04952115</v>
      </c>
      <c r="BU64" s="47">
        <v>2263.8200827523401</v>
      </c>
      <c r="BV64" s="45">
        <v>99152179.992549062</v>
      </c>
      <c r="BW64" s="46">
        <v>311.76891558542741</v>
      </c>
      <c r="BX64" s="43">
        <v>109382095.01392916</v>
      </c>
      <c r="BY64" s="46">
        <v>498.76244266680573</v>
      </c>
      <c r="BZ64" s="43">
        <v>208534275.00647819</v>
      </c>
      <c r="CA64" s="47">
        <v>388.08771202944553</v>
      </c>
      <c r="CB64" s="122">
        <f t="shared" si="54"/>
        <v>334566331.88763273</v>
      </c>
      <c r="CC64" s="123">
        <f t="shared" si="55"/>
        <v>160925249.16836661</v>
      </c>
      <c r="CD64" s="124">
        <f t="shared" si="56"/>
        <v>495491581.05599934</v>
      </c>
      <c r="CE64" s="32"/>
      <c r="CF64" s="45">
        <f>+CF62-CF63</f>
        <v>1703200185.0274153</v>
      </c>
      <c r="CG64" s="46">
        <f t="shared" si="58"/>
        <v>2564.872975613056</v>
      </c>
      <c r="CH64" s="46">
        <f>+CH62-CH63</f>
        <v>472052398.73205256</v>
      </c>
      <c r="CI64" s="46">
        <f t="shared" si="60"/>
        <v>2392.5197610980044</v>
      </c>
      <c r="CJ64" s="43">
        <f t="shared" si="61"/>
        <v>2175252583.7594681</v>
      </c>
      <c r="CK64" s="47">
        <f t="shared" si="62"/>
        <v>2525.3933162742619</v>
      </c>
      <c r="CL64" s="45">
        <f>+CL62-CL63</f>
        <v>1035750446.658339</v>
      </c>
      <c r="CM64" s="46">
        <f t="shared" si="64"/>
        <v>366.02140731180043</v>
      </c>
      <c r="CN64" s="43">
        <f>+CN62-CN63</f>
        <v>1032747900.1468909</v>
      </c>
      <c r="CO64" s="46">
        <f t="shared" si="66"/>
        <v>649.52238190605226</v>
      </c>
      <c r="CP64" s="43">
        <f>+CP62-CP63</f>
        <v>2068498346.8052299</v>
      </c>
      <c r="CQ64" s="47">
        <f t="shared" si="68"/>
        <v>468.01093424768737</v>
      </c>
      <c r="CR64" s="153"/>
      <c r="CS64" s="161" t="s">
        <v>173</v>
      </c>
      <c r="CT64" s="45">
        <f>+CT62-CT63</f>
        <v>2175252583.7594686</v>
      </c>
      <c r="CU64" s="43">
        <f t="shared" ref="CU64:CV64" si="75">+CU62-CU63</f>
        <v>2068498346.8052299</v>
      </c>
      <c r="CV64" s="44">
        <f t="shared" si="75"/>
        <v>4243750930.5646982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v>6349082.5607399791</v>
      </c>
      <c r="E67" s="39">
        <v>57.616793509142695</v>
      </c>
      <c r="F67" s="36">
        <v>1180848.1257612735</v>
      </c>
      <c r="G67" s="39">
        <v>40.337778430049653</v>
      </c>
      <c r="H67" s="36">
        <v>7529930.6865012525</v>
      </c>
      <c r="I67" s="40">
        <v>53.989995529481476</v>
      </c>
      <c r="J67" s="38">
        <v>2472102.0371986227</v>
      </c>
      <c r="K67" s="39">
        <v>6.9691448693441398</v>
      </c>
      <c r="L67" s="36">
        <v>3033014.5981768179</v>
      </c>
      <c r="M67" s="39">
        <v>10.531044725221324</v>
      </c>
      <c r="N67" s="36">
        <v>5505116.6353754401</v>
      </c>
      <c r="O67" s="40">
        <v>8.5652354267675292</v>
      </c>
      <c r="P67" s="116">
        <f t="shared" ref="P67:P74" si="76">+D67+J67</f>
        <v>8821184.5979386009</v>
      </c>
      <c r="Q67" s="117">
        <f t="shared" ref="Q67:Q74" si="77">+F67+L67</f>
        <v>4213862.7239380917</v>
      </c>
      <c r="R67" s="118">
        <f t="shared" ref="R67:R74" si="78">+P67+Q67</f>
        <v>13035047.321876694</v>
      </c>
      <c r="S67" s="32"/>
      <c r="T67" s="35">
        <v>2529432.9959310461</v>
      </c>
      <c r="U67" s="39">
        <v>13.121643612690105</v>
      </c>
      <c r="V67" s="36">
        <v>434451.92358095059</v>
      </c>
      <c r="W67" s="39">
        <v>7.4584021215613836</v>
      </c>
      <c r="X67" s="36">
        <v>2963884.9195119967</v>
      </c>
      <c r="Y67" s="40">
        <v>11.80745970214087</v>
      </c>
      <c r="Z67" s="38">
        <v>0</v>
      </c>
      <c r="AA67" s="39">
        <v>0</v>
      </c>
      <c r="AB67" s="36">
        <v>0</v>
      </c>
      <c r="AC67" s="39">
        <v>0</v>
      </c>
      <c r="AD67" s="36">
        <v>0</v>
      </c>
      <c r="AE67" s="40">
        <v>0</v>
      </c>
      <c r="AF67" s="116">
        <f t="shared" ref="AF67:AF74" si="79">+T67+Z67</f>
        <v>2529432.9959310461</v>
      </c>
      <c r="AG67" s="117">
        <f t="shared" ref="AG67:AG74" si="80">+V67+AB67</f>
        <v>434451.92358095059</v>
      </c>
      <c r="AH67" s="118">
        <f t="shared" ref="AH67:AH74" si="81">+AF67+AG67</f>
        <v>2963884.9195119967</v>
      </c>
      <c r="AI67" s="32"/>
      <c r="AJ67" s="35">
        <v>2986262.459962042</v>
      </c>
      <c r="AK67" s="39">
        <v>55.868114569371436</v>
      </c>
      <c r="AL67" s="36">
        <v>1283235.0097082728</v>
      </c>
      <c r="AM67" s="39">
        <v>45.870777826926641</v>
      </c>
      <c r="AN67" s="36">
        <v>4269497.4696703143</v>
      </c>
      <c r="AO67" s="40">
        <v>52.433436939471115</v>
      </c>
      <c r="AP67" s="38">
        <v>266639.76327782159</v>
      </c>
      <c r="AQ67" s="39">
        <v>1.6222417380696716</v>
      </c>
      <c r="AR67" s="36">
        <v>642127.63203205448</v>
      </c>
      <c r="AS67" s="39">
        <v>4.5497083099425693</v>
      </c>
      <c r="AT67" s="36">
        <v>908767.39530987607</v>
      </c>
      <c r="AU67" s="40">
        <v>2.9746789546020342</v>
      </c>
      <c r="AV67" s="116">
        <f t="shared" ref="AV67:AV74" si="82">+AJ67+AP67</f>
        <v>3252902.2232398638</v>
      </c>
      <c r="AW67" s="117">
        <f t="shared" ref="AW67:AW74" si="83">+AL67+AR67</f>
        <v>1925362.6417403272</v>
      </c>
      <c r="AX67" s="118">
        <f t="shared" ref="AX67:AX74" si="84">+AV67+AW67</f>
        <v>5178264.864980191</v>
      </c>
      <c r="AY67" s="32"/>
      <c r="AZ67" s="35">
        <v>3870468.5460717725</v>
      </c>
      <c r="BA67" s="39">
        <v>19.129810257153128</v>
      </c>
      <c r="BB67" s="36">
        <v>1157470.8407711433</v>
      </c>
      <c r="BC67" s="39">
        <v>19.178205644350257</v>
      </c>
      <c r="BD67" s="36">
        <v>5027939.3868429158</v>
      </c>
      <c r="BE67" s="40">
        <v>19.140929598153328</v>
      </c>
      <c r="BF67" s="38">
        <v>2397799.8019505707</v>
      </c>
      <c r="BG67" s="39">
        <v>2.2549132950128259</v>
      </c>
      <c r="BH67" s="36">
        <v>2204577.8526788987</v>
      </c>
      <c r="BI67" s="39">
        <v>4.3421454680158353</v>
      </c>
      <c r="BJ67" s="36">
        <v>4602377.6546294689</v>
      </c>
      <c r="BK67" s="40">
        <v>2.9294299885044066</v>
      </c>
      <c r="BL67" s="116">
        <f t="shared" ref="BL67:BL74" si="85">+AZ67+BF67</f>
        <v>6268268.3480223436</v>
      </c>
      <c r="BM67" s="117">
        <f t="shared" ref="BM67:BM74" si="86">+BB67+BH67</f>
        <v>3362048.693450042</v>
      </c>
      <c r="BN67" s="118">
        <f t="shared" ref="BN67:BN74" si="87">+BL67+BM67</f>
        <v>9630317.0414723866</v>
      </c>
      <c r="BO67" s="32"/>
      <c r="BP67" s="35">
        <v>2643529.040000001</v>
      </c>
      <c r="BQ67" s="39">
        <v>25.103070451157102</v>
      </c>
      <c r="BR67" s="36">
        <v>-322210.49000000005</v>
      </c>
      <c r="BS67" s="39">
        <v>-15.020767796373132</v>
      </c>
      <c r="BT67" s="36">
        <v>2321318.5500000007</v>
      </c>
      <c r="BU67" s="40">
        <v>18.312994446109915</v>
      </c>
      <c r="BV67" s="38">
        <v>-1034696.81</v>
      </c>
      <c r="BW67" s="39">
        <v>-3.2534463935905622</v>
      </c>
      <c r="BX67" s="36">
        <v>137195.10999999987</v>
      </c>
      <c r="BY67" s="39">
        <v>0.62558472825764733</v>
      </c>
      <c r="BZ67" s="36">
        <v>-897501.70000000019</v>
      </c>
      <c r="CA67" s="40">
        <v>-1.6702740174713127</v>
      </c>
      <c r="CB67" s="116">
        <f t="shared" ref="CB67:CB74" si="88">+BP67+BV67</f>
        <v>1608832.2300000009</v>
      </c>
      <c r="CC67" s="117">
        <f t="shared" ref="CC67:CC74" si="89">+BR67+BX67</f>
        <v>-185015.38000000018</v>
      </c>
      <c r="CD67" s="118">
        <f t="shared" ref="CD67:CD74" si="90">+CB67+CC67</f>
        <v>1423816.8500000008</v>
      </c>
      <c r="CE67" s="32"/>
      <c r="CF67" s="38">
        <f t="shared" ref="CF67:CF73" si="91">+D67+T67+AJ67+AZ67+BP67</f>
        <v>18378775.602704838</v>
      </c>
      <c r="CG67" s="39">
        <f t="shared" ref="CG67:CG74" si="92">+CF67/$CF$112</f>
        <v>27.676855182748483</v>
      </c>
      <c r="CH67" s="36">
        <f t="shared" ref="CH67:CH73" si="93">+F67+V67+AL67+BB67+BR67</f>
        <v>3733795.4098216398</v>
      </c>
      <c r="CI67" s="39">
        <f t="shared" ref="CI67:CI74" si="94">+CH67/$CH$112</f>
        <v>18.924126486572451</v>
      </c>
      <c r="CJ67" s="36">
        <f t="shared" ref="CJ67:CJ74" si="95">+CF67+CH67</f>
        <v>22112571.012526479</v>
      </c>
      <c r="CK67" s="40">
        <f t="shared" ref="CK67:CK74" si="96">+CJ67/$CJ$112</f>
        <v>25.671933207941095</v>
      </c>
      <c r="CL67" s="38">
        <f t="shared" ref="CL67:CL73" si="97">+J67+Z67+AP67+BF67+BV67</f>
        <v>4101844.792427015</v>
      </c>
      <c r="CM67" s="39">
        <f t="shared" ref="CM67:CM74" si="98">+CL67/$CL$112</f>
        <v>1.4495412561419514</v>
      </c>
      <c r="CN67" s="36">
        <f t="shared" ref="CN67:CN73" si="99">+L67+AB67+AR67+BH67+BX67</f>
        <v>6016915.19288777</v>
      </c>
      <c r="CO67" s="39">
        <f t="shared" ref="CO67:CO74" si="100">+CN67/$CN$112</f>
        <v>3.7841965955634618</v>
      </c>
      <c r="CP67" s="36">
        <f t="shared" ref="CP67:CP73" si="101">+CL67+CN67</f>
        <v>10118759.985314785</v>
      </c>
      <c r="CQ67" s="40">
        <f t="shared" ref="CQ67:CQ74" si="102">+CP67/$CP$112</f>
        <v>2.2894339371696875</v>
      </c>
      <c r="CR67" s="152"/>
      <c r="CS67" s="161" t="s">
        <v>66</v>
      </c>
      <c r="CT67" s="38">
        <f t="shared" ref="CT67:CT73" si="103">+CJ67</f>
        <v>22112571.012526479</v>
      </c>
      <c r="CU67" s="36">
        <f t="shared" ref="CU67:CU73" si="104">+CP67</f>
        <v>10118759.985314785</v>
      </c>
      <c r="CV67" s="37">
        <f t="shared" ref="CV67:CV73" si="105">+CT67+CU67</f>
        <v>32231330.997841261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v>395847.91931177251</v>
      </c>
      <c r="E68" s="39">
        <v>3.5922493698604518</v>
      </c>
      <c r="F68" s="36">
        <v>71599.516167924623</v>
      </c>
      <c r="G68" s="39">
        <v>2.4458398636306833</v>
      </c>
      <c r="H68" s="36">
        <v>467447.43547969713</v>
      </c>
      <c r="I68" s="40">
        <v>3.3516224786848485</v>
      </c>
      <c r="J68" s="38">
        <v>170102.55182126228</v>
      </c>
      <c r="K68" s="39">
        <v>0.47953899493196706</v>
      </c>
      <c r="L68" s="36">
        <v>183703.17451889176</v>
      </c>
      <c r="M68" s="39">
        <v>0.63784274173506805</v>
      </c>
      <c r="N68" s="36">
        <v>353805.72634015407</v>
      </c>
      <c r="O68" s="40">
        <v>0.55047504751645182</v>
      </c>
      <c r="P68" s="116">
        <f t="shared" si="76"/>
        <v>565950.47113303479</v>
      </c>
      <c r="Q68" s="117">
        <f t="shared" si="77"/>
        <v>255302.69068681638</v>
      </c>
      <c r="R68" s="118">
        <f t="shared" si="78"/>
        <v>821253.16181985114</v>
      </c>
      <c r="S68" s="32"/>
      <c r="T68" s="35">
        <v>2391127.0194215672</v>
      </c>
      <c r="U68" s="39">
        <v>12.40416987996746</v>
      </c>
      <c r="V68" s="36">
        <v>185558.02307744953</v>
      </c>
      <c r="W68" s="39">
        <v>3.1855454605570737</v>
      </c>
      <c r="X68" s="36">
        <v>2576685.042499017</v>
      </c>
      <c r="Y68" s="40">
        <v>10.264941328904767</v>
      </c>
      <c r="Z68" s="38">
        <v>2155644.5226773191</v>
      </c>
      <c r="AA68" s="39">
        <v>2.3197181902755055</v>
      </c>
      <c r="AB68" s="36">
        <v>1013887.5489577963</v>
      </c>
      <c r="AC68" s="39">
        <v>2.3369810622637033</v>
      </c>
      <c r="AD68" s="36">
        <v>3169532.0716351154</v>
      </c>
      <c r="AE68" s="40">
        <v>2.3252125254546501</v>
      </c>
      <c r="AF68" s="116">
        <f t="shared" si="79"/>
        <v>4546771.5420988863</v>
      </c>
      <c r="AG68" s="117">
        <f t="shared" si="80"/>
        <v>1199445.5720352458</v>
      </c>
      <c r="AH68" s="118">
        <f t="shared" si="81"/>
        <v>5746217.1141341319</v>
      </c>
      <c r="AI68" s="32"/>
      <c r="AJ68" s="35">
        <v>955704.98973622057</v>
      </c>
      <c r="AK68" s="39">
        <v>17.879686255635345</v>
      </c>
      <c r="AL68" s="36">
        <v>410768.85534670664</v>
      </c>
      <c r="AM68" s="39">
        <v>14.683426464582901</v>
      </c>
      <c r="AN68" s="36">
        <v>1366473.8450829273</v>
      </c>
      <c r="AO68" s="40">
        <v>16.781581601715981</v>
      </c>
      <c r="AP68" s="38">
        <v>127414.81893065461</v>
      </c>
      <c r="AQ68" s="39">
        <v>0.77519434752322336</v>
      </c>
      <c r="AR68" s="36">
        <v>304909.09587887058</v>
      </c>
      <c r="AS68" s="39">
        <v>2.1603920748701295</v>
      </c>
      <c r="AT68" s="36">
        <v>432323.91480952519</v>
      </c>
      <c r="AU68" s="40">
        <v>1.4151309318448226</v>
      </c>
      <c r="AV68" s="116">
        <f t="shared" si="82"/>
        <v>1083119.8086668751</v>
      </c>
      <c r="AW68" s="117">
        <f t="shared" si="83"/>
        <v>715677.95122557716</v>
      </c>
      <c r="AX68" s="118">
        <f t="shared" si="84"/>
        <v>1798797.7598924523</v>
      </c>
      <c r="AY68" s="32"/>
      <c r="AZ68" s="35">
        <v>3563192.7479567658</v>
      </c>
      <c r="BA68" s="39">
        <v>17.611098079393354</v>
      </c>
      <c r="BB68" s="36">
        <v>1065579.4399861477</v>
      </c>
      <c r="BC68" s="39">
        <v>17.655651365550501</v>
      </c>
      <c r="BD68" s="36">
        <v>4628772.1879429137</v>
      </c>
      <c r="BE68" s="40">
        <v>17.621334657921857</v>
      </c>
      <c r="BF68" s="38">
        <v>2026184.4121145164</v>
      </c>
      <c r="BG68" s="39">
        <v>1.9054427168223422</v>
      </c>
      <c r="BH68" s="36">
        <v>1862908.3532149524</v>
      </c>
      <c r="BI68" s="39">
        <v>3.6691918379801174</v>
      </c>
      <c r="BJ68" s="36">
        <v>3889092.765329469</v>
      </c>
      <c r="BK68" s="40">
        <v>2.4754215820102878</v>
      </c>
      <c r="BL68" s="116">
        <f t="shared" si="85"/>
        <v>5589377.1600712817</v>
      </c>
      <c r="BM68" s="117">
        <f t="shared" si="86"/>
        <v>2928487.7932011001</v>
      </c>
      <c r="BN68" s="118">
        <f t="shared" si="87"/>
        <v>8517864.9532723818</v>
      </c>
      <c r="BO68" s="32"/>
      <c r="BP68" s="35">
        <v>1884057.5299999998</v>
      </c>
      <c r="BQ68" s="39">
        <v>17.891094893976657</v>
      </c>
      <c r="BR68" s="36">
        <v>-223155.04000000004</v>
      </c>
      <c r="BS68" s="39">
        <v>-10.403013379329638</v>
      </c>
      <c r="BT68" s="36">
        <v>1660902.4899999998</v>
      </c>
      <c r="BU68" s="40">
        <v>13.102940169456758</v>
      </c>
      <c r="BV68" s="38">
        <v>-926993.19000000006</v>
      </c>
      <c r="BW68" s="39">
        <v>-2.9147887784524151</v>
      </c>
      <c r="BX68" s="36">
        <v>44451.099999999948</v>
      </c>
      <c r="BY68" s="39">
        <v>0.20268892465812741</v>
      </c>
      <c r="BZ68" s="36">
        <v>-882542.09000000008</v>
      </c>
      <c r="CA68" s="40">
        <v>-1.6424337939993079</v>
      </c>
      <c r="CB68" s="116">
        <f t="shared" si="88"/>
        <v>957064.33999999973</v>
      </c>
      <c r="CC68" s="117">
        <f t="shared" si="89"/>
        <v>-178703.94000000009</v>
      </c>
      <c r="CD68" s="118">
        <f t="shared" si="90"/>
        <v>778360.39999999967</v>
      </c>
      <c r="CE68" s="32"/>
      <c r="CF68" s="38">
        <f t="shared" si="91"/>
        <v>9189930.2064263262</v>
      </c>
      <c r="CG68" s="39">
        <f t="shared" si="92"/>
        <v>13.83924440675985</v>
      </c>
      <c r="CH68" s="36">
        <f t="shared" si="93"/>
        <v>1510350.7945782284</v>
      </c>
      <c r="CI68" s="39">
        <f t="shared" si="94"/>
        <v>7.6549640080732066</v>
      </c>
      <c r="CJ68" s="36">
        <f t="shared" si="95"/>
        <v>10700281.001004554</v>
      </c>
      <c r="CK68" s="40">
        <f t="shared" si="96"/>
        <v>12.42265763706888</v>
      </c>
      <c r="CL68" s="38">
        <f t="shared" si="97"/>
        <v>3552353.1155437524</v>
      </c>
      <c r="CM68" s="39">
        <f t="shared" si="98"/>
        <v>1.2553576885385498</v>
      </c>
      <c r="CN68" s="36">
        <f t="shared" si="99"/>
        <v>3409859.2725705109</v>
      </c>
      <c r="CO68" s="39">
        <f t="shared" si="100"/>
        <v>2.1445503945052051</v>
      </c>
      <c r="CP68" s="36">
        <f t="shared" si="101"/>
        <v>6962212.3881142633</v>
      </c>
      <c r="CQ68" s="40">
        <f t="shared" si="102"/>
        <v>1.575244925491347</v>
      </c>
      <c r="CR68" s="152"/>
      <c r="CS68" s="161" t="s">
        <v>67</v>
      </c>
      <c r="CT68" s="38">
        <f t="shared" si="103"/>
        <v>10700281.001004554</v>
      </c>
      <c r="CU68" s="36">
        <f t="shared" si="104"/>
        <v>6962212.3881142633</v>
      </c>
      <c r="CV68" s="37">
        <f t="shared" si="105"/>
        <v>17662493.389118817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v>214836.01719587087</v>
      </c>
      <c r="E69" s="39">
        <v>1.9495985951800978</v>
      </c>
      <c r="F69" s="36">
        <v>29469.39401479048</v>
      </c>
      <c r="G69" s="39">
        <v>1.0066746606131884</v>
      </c>
      <c r="H69" s="36">
        <v>244305.41121066135</v>
      </c>
      <c r="I69" s="40">
        <v>1.7516825331124575</v>
      </c>
      <c r="J69" s="38">
        <v>86294.432111583927</v>
      </c>
      <c r="K69" s="39">
        <v>0.24327410024098919</v>
      </c>
      <c r="L69" s="36">
        <v>75778.441752318337</v>
      </c>
      <c r="M69" s="39">
        <v>0.26311319430541041</v>
      </c>
      <c r="N69" s="36">
        <v>162072.87386390226</v>
      </c>
      <c r="O69" s="40">
        <v>0.25216401629289881</v>
      </c>
      <c r="P69" s="116">
        <f t="shared" si="76"/>
        <v>301130.44930745481</v>
      </c>
      <c r="Q69" s="117">
        <f t="shared" si="77"/>
        <v>105247.83576710882</v>
      </c>
      <c r="R69" s="118">
        <f t="shared" si="78"/>
        <v>406378.28507456364</v>
      </c>
      <c r="S69" s="32"/>
      <c r="T69" s="35">
        <v>2416810.3156093433</v>
      </c>
      <c r="U69" s="39">
        <v>12.53740411068924</v>
      </c>
      <c r="V69" s="36">
        <v>436133.89538939111</v>
      </c>
      <c r="W69" s="39">
        <v>7.4872771740667998</v>
      </c>
      <c r="X69" s="36">
        <v>2852944.2109987345</v>
      </c>
      <c r="Y69" s="40">
        <v>11.365496542075606</v>
      </c>
      <c r="Z69" s="38">
        <v>978969.31339852326</v>
      </c>
      <c r="AA69" s="39">
        <v>1.0534821025089838</v>
      </c>
      <c r="AB69" s="36">
        <v>516455.24676083331</v>
      </c>
      <c r="AC69" s="39">
        <v>1.1904141957630796</v>
      </c>
      <c r="AD69" s="36">
        <v>1495424.5601593566</v>
      </c>
      <c r="AE69" s="40">
        <v>1.0970641216326991</v>
      </c>
      <c r="AF69" s="116">
        <f t="shared" si="79"/>
        <v>3395779.6290078666</v>
      </c>
      <c r="AG69" s="117">
        <f t="shared" si="80"/>
        <v>952589.14215022442</v>
      </c>
      <c r="AH69" s="118">
        <f t="shared" si="81"/>
        <v>4348368.7711580908</v>
      </c>
      <c r="AI69" s="32"/>
      <c r="AJ69" s="35">
        <v>150386.77872124602</v>
      </c>
      <c r="AK69" s="39">
        <v>2.8134920811428201</v>
      </c>
      <c r="AL69" s="36">
        <v>64621.248318607279</v>
      </c>
      <c r="AM69" s="39">
        <v>2.30996419369463</v>
      </c>
      <c r="AN69" s="36">
        <v>215008.0270398533</v>
      </c>
      <c r="AO69" s="40">
        <v>2.6405004119008844</v>
      </c>
      <c r="AP69" s="38">
        <v>46789.196976495288</v>
      </c>
      <c r="AQ69" s="39">
        <v>0.2846664251908575</v>
      </c>
      <c r="AR69" s="36">
        <v>111503.21188000294</v>
      </c>
      <c r="AS69" s="39">
        <v>0.79004089587350457</v>
      </c>
      <c r="AT69" s="36">
        <v>158292.40885649822</v>
      </c>
      <c r="AU69" s="40">
        <v>0.51814039514272692</v>
      </c>
      <c r="AV69" s="116">
        <f t="shared" si="82"/>
        <v>197175.97569774132</v>
      </c>
      <c r="AW69" s="117">
        <f t="shared" si="83"/>
        <v>176124.46019861021</v>
      </c>
      <c r="AX69" s="118">
        <f t="shared" si="84"/>
        <v>373300.43589635153</v>
      </c>
      <c r="AY69" s="32"/>
      <c r="AZ69" s="35">
        <v>3678204.6950676711</v>
      </c>
      <c r="BA69" s="39">
        <v>18.179545206491273</v>
      </c>
      <c r="BB69" s="36">
        <v>1099973.9773752438</v>
      </c>
      <c r="BC69" s="39">
        <v>18.225536573760944</v>
      </c>
      <c r="BD69" s="36">
        <v>4778178.6724429149</v>
      </c>
      <c r="BE69" s="40">
        <v>18.190112199036527</v>
      </c>
      <c r="BF69" s="38">
        <v>2165887.1937335073</v>
      </c>
      <c r="BG69" s="39">
        <v>2.0368205154887171</v>
      </c>
      <c r="BH69" s="36">
        <v>1991353.4627959619</v>
      </c>
      <c r="BI69" s="39">
        <v>3.9221778460624601</v>
      </c>
      <c r="BJ69" s="36">
        <v>4157240.6565294694</v>
      </c>
      <c r="BK69" s="40">
        <v>2.6460986825835868</v>
      </c>
      <c r="BL69" s="116">
        <f t="shared" si="85"/>
        <v>5844091.888801178</v>
      </c>
      <c r="BM69" s="117">
        <f t="shared" si="86"/>
        <v>3091327.4401712054</v>
      </c>
      <c r="BN69" s="118">
        <f t="shared" si="87"/>
        <v>8935419.3289723843</v>
      </c>
      <c r="BO69" s="32"/>
      <c r="BP69" s="35">
        <v>994145.08</v>
      </c>
      <c r="BQ69" s="39">
        <v>9.4404463141101722</v>
      </c>
      <c r="BR69" s="36">
        <v>-31287.589999999997</v>
      </c>
      <c r="BS69" s="39">
        <v>-1.4585609062514566</v>
      </c>
      <c r="BT69" s="36">
        <v>962857.49</v>
      </c>
      <c r="BU69" s="40">
        <v>7.5960293630382303</v>
      </c>
      <c r="BV69" s="38">
        <v>-20116.230000000018</v>
      </c>
      <c r="BW69" s="39">
        <v>-6.3252418789363357E-2</v>
      </c>
      <c r="BX69" s="36">
        <v>558157.96000000008</v>
      </c>
      <c r="BY69" s="39">
        <v>2.5450986972600056</v>
      </c>
      <c r="BZ69" s="36">
        <v>538041.7300000001</v>
      </c>
      <c r="CA69" s="40">
        <v>1.001309659841664</v>
      </c>
      <c r="CB69" s="116">
        <f t="shared" si="88"/>
        <v>974028.85</v>
      </c>
      <c r="CC69" s="117">
        <f t="shared" si="89"/>
        <v>526870.37000000011</v>
      </c>
      <c r="CD69" s="118">
        <f t="shared" si="90"/>
        <v>1500899.2200000002</v>
      </c>
      <c r="CE69" s="32"/>
      <c r="CF69" s="38">
        <f t="shared" si="91"/>
        <v>7454382.8865941316</v>
      </c>
      <c r="CG69" s="39">
        <f t="shared" si="92"/>
        <v>11.22565942851279</v>
      </c>
      <c r="CH69" s="36">
        <f t="shared" si="93"/>
        <v>1598910.9250980325</v>
      </c>
      <c r="CI69" s="39">
        <f t="shared" si="94"/>
        <v>8.1038164297178614</v>
      </c>
      <c r="CJ69" s="36">
        <f t="shared" si="95"/>
        <v>9053293.8116921633</v>
      </c>
      <c r="CK69" s="40">
        <f t="shared" si="96"/>
        <v>10.51056224597164</v>
      </c>
      <c r="CL69" s="38">
        <f t="shared" si="97"/>
        <v>3257823.9062201097</v>
      </c>
      <c r="CM69" s="39">
        <f t="shared" si="98"/>
        <v>1.1512747059640489</v>
      </c>
      <c r="CN69" s="36">
        <f t="shared" si="99"/>
        <v>3253248.3231891165</v>
      </c>
      <c r="CO69" s="39">
        <f t="shared" si="100"/>
        <v>2.0460536395272446</v>
      </c>
      <c r="CP69" s="36">
        <f t="shared" si="101"/>
        <v>6511072.2294092262</v>
      </c>
      <c r="CQ69" s="40">
        <f t="shared" si="102"/>
        <v>1.4731715893060437</v>
      </c>
      <c r="CR69" s="152"/>
      <c r="CS69" s="161" t="s">
        <v>68</v>
      </c>
      <c r="CT69" s="38">
        <f t="shared" si="103"/>
        <v>9053293.8116921633</v>
      </c>
      <c r="CU69" s="36">
        <f t="shared" si="104"/>
        <v>6511072.2294092262</v>
      </c>
      <c r="CV69" s="37">
        <f t="shared" si="105"/>
        <v>15564366.041101389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v>487653.64024440193</v>
      </c>
      <c r="E70" s="39">
        <v>4.4253699373329276</v>
      </c>
      <c r="F70" s="36">
        <v>86878.594702878559</v>
      </c>
      <c r="G70" s="39">
        <v>2.9677732698940549</v>
      </c>
      <c r="H70" s="36">
        <v>574532.23494728049</v>
      </c>
      <c r="I70" s="40">
        <v>4.1194260727995502</v>
      </c>
      <c r="J70" s="38">
        <v>232471.02356458709</v>
      </c>
      <c r="K70" s="39">
        <v>0.6553630136490004</v>
      </c>
      <c r="L70" s="36">
        <v>221458.55049746818</v>
      </c>
      <c r="M70" s="39">
        <v>0.76893461095552607</v>
      </c>
      <c r="N70" s="36">
        <v>453929.57406205527</v>
      </c>
      <c r="O70" s="40">
        <v>0.70625454945490984</v>
      </c>
      <c r="P70" s="116">
        <f t="shared" si="76"/>
        <v>720124.66380898899</v>
      </c>
      <c r="Q70" s="117">
        <f t="shared" si="77"/>
        <v>308337.14520034671</v>
      </c>
      <c r="R70" s="118">
        <f t="shared" si="78"/>
        <v>1028461.8090093357</v>
      </c>
      <c r="S70" s="32"/>
      <c r="T70" s="35">
        <v>1662411.8869482037</v>
      </c>
      <c r="U70" s="39">
        <v>8.6238996459381418</v>
      </c>
      <c r="V70" s="36">
        <v>163819.95100138197</v>
      </c>
      <c r="W70" s="39">
        <v>2.8123596738434671</v>
      </c>
      <c r="X70" s="36">
        <v>1826231.8379495856</v>
      </c>
      <c r="Y70" s="40">
        <v>7.2753023207482554</v>
      </c>
      <c r="Z70" s="38">
        <v>1488241.1643833769</v>
      </c>
      <c r="AA70" s="39">
        <v>1.6015164208285826</v>
      </c>
      <c r="AB70" s="36">
        <v>756945.68406849378</v>
      </c>
      <c r="AC70" s="39">
        <v>1.7447375999919184</v>
      </c>
      <c r="AD70" s="36">
        <v>2245186.8484518705</v>
      </c>
      <c r="AE70" s="40">
        <v>1.6471000968017155</v>
      </c>
      <c r="AF70" s="116">
        <f t="shared" si="79"/>
        <v>3150653.0513315806</v>
      </c>
      <c r="AG70" s="117">
        <f t="shared" si="80"/>
        <v>920765.63506987575</v>
      </c>
      <c r="AH70" s="118">
        <f t="shared" si="81"/>
        <v>4071418.6864014566</v>
      </c>
      <c r="AI70" s="32"/>
      <c r="AJ70" s="35">
        <v>149853.4427747333</v>
      </c>
      <c r="AK70" s="39">
        <v>2.8035142328581397</v>
      </c>
      <c r="AL70" s="36">
        <v>64390.942547479528</v>
      </c>
      <c r="AM70" s="39">
        <v>2.3017316370859526</v>
      </c>
      <c r="AN70" s="36">
        <v>214244.38532221282</v>
      </c>
      <c r="AO70" s="40">
        <v>2.6311221747358102</v>
      </c>
      <c r="AP70" s="38">
        <v>36762.804321052281</v>
      </c>
      <c r="AQ70" s="39">
        <v>0.22366564853254817</v>
      </c>
      <c r="AR70" s="36">
        <v>83161.720348783681</v>
      </c>
      <c r="AS70" s="39">
        <v>0.58923109871885049</v>
      </c>
      <c r="AT70" s="36">
        <v>119924.52466983596</v>
      </c>
      <c r="AU70" s="40">
        <v>0.39255035063661314</v>
      </c>
      <c r="AV70" s="116">
        <f t="shared" si="82"/>
        <v>186616.24709578557</v>
      </c>
      <c r="AW70" s="117">
        <f t="shared" si="83"/>
        <v>147552.66289626321</v>
      </c>
      <c r="AX70" s="118">
        <f t="shared" si="84"/>
        <v>334168.90999204875</v>
      </c>
      <c r="AY70" s="32"/>
      <c r="AZ70" s="35">
        <v>3602107.3361463281</v>
      </c>
      <c r="BA70" s="39">
        <v>17.803433627257998</v>
      </c>
      <c r="BB70" s="36">
        <v>1077216.9201965865</v>
      </c>
      <c r="BC70" s="39">
        <v>17.848473491859238</v>
      </c>
      <c r="BD70" s="36">
        <v>4679324.2563429149</v>
      </c>
      <c r="BE70" s="40">
        <v>17.813782002219106</v>
      </c>
      <c r="BF70" s="38">
        <v>2071826.6448395923</v>
      </c>
      <c r="BG70" s="39">
        <v>1.9483650981246177</v>
      </c>
      <c r="BH70" s="36">
        <v>1904872.5969898764</v>
      </c>
      <c r="BI70" s="39">
        <v>3.7518447824903687</v>
      </c>
      <c r="BJ70" s="36">
        <v>3976699.2418294689</v>
      </c>
      <c r="BK70" s="40">
        <v>2.5311834205000427</v>
      </c>
      <c r="BL70" s="116">
        <f t="shared" si="85"/>
        <v>5673933.9809859209</v>
      </c>
      <c r="BM70" s="117">
        <f t="shared" si="86"/>
        <v>2982089.5171864629</v>
      </c>
      <c r="BN70" s="118">
        <f t="shared" si="87"/>
        <v>8656023.4981723838</v>
      </c>
      <c r="BO70" s="32"/>
      <c r="BP70" s="35">
        <v>1109977.8799999999</v>
      </c>
      <c r="BQ70" s="39">
        <v>10.540399783490175</v>
      </c>
      <c r="BR70" s="36">
        <v>-187736.71000000002</v>
      </c>
      <c r="BS70" s="39">
        <v>-8.7518861591534201</v>
      </c>
      <c r="BT70" s="36">
        <v>922241.16999999993</v>
      </c>
      <c r="BU70" s="40">
        <v>7.2756052477950099</v>
      </c>
      <c r="BV70" s="38">
        <v>-668829.18000000005</v>
      </c>
      <c r="BW70" s="39">
        <v>-2.1030314025991177</v>
      </c>
      <c r="BX70" s="36">
        <v>-230644.74000000002</v>
      </c>
      <c r="BY70" s="39">
        <v>-1.051698030614618</v>
      </c>
      <c r="BZ70" s="36">
        <v>-899473.92000000004</v>
      </c>
      <c r="CA70" s="40">
        <v>-1.6739443702101844</v>
      </c>
      <c r="CB70" s="116">
        <f t="shared" si="88"/>
        <v>441148.69999999984</v>
      </c>
      <c r="CC70" s="117">
        <f t="shared" si="89"/>
        <v>-418381.45000000007</v>
      </c>
      <c r="CD70" s="118">
        <f t="shared" si="90"/>
        <v>22767.249999999767</v>
      </c>
      <c r="CE70" s="32"/>
      <c r="CF70" s="38">
        <f t="shared" si="91"/>
        <v>7012004.1861136677</v>
      </c>
      <c r="CG70" s="39">
        <f t="shared" si="92"/>
        <v>10.559475157383849</v>
      </c>
      <c r="CH70" s="36">
        <f t="shared" si="93"/>
        <v>1204569.6984483267</v>
      </c>
      <c r="CI70" s="39">
        <f t="shared" si="94"/>
        <v>6.1051629329678478</v>
      </c>
      <c r="CJ70" s="36">
        <f t="shared" si="95"/>
        <v>8216573.8845619941</v>
      </c>
      <c r="CK70" s="40">
        <f t="shared" si="96"/>
        <v>9.5391592340436819</v>
      </c>
      <c r="CL70" s="38">
        <f t="shared" si="97"/>
        <v>3160472.4571086084</v>
      </c>
      <c r="CM70" s="39">
        <f t="shared" si="98"/>
        <v>1.1168719069861701</v>
      </c>
      <c r="CN70" s="36">
        <f t="shared" si="99"/>
        <v>2735793.8119046218</v>
      </c>
      <c r="CO70" s="39">
        <f t="shared" si="100"/>
        <v>1.7206128551405293</v>
      </c>
      <c r="CP70" s="36">
        <f t="shared" si="101"/>
        <v>5896266.2690132298</v>
      </c>
      <c r="CQ70" s="40">
        <f t="shared" si="102"/>
        <v>1.3340678223872151</v>
      </c>
      <c r="CR70" s="152"/>
      <c r="CS70" s="161" t="s">
        <v>69</v>
      </c>
      <c r="CT70" s="38">
        <f t="shared" si="103"/>
        <v>8216573.8845619941</v>
      </c>
      <c r="CU70" s="36">
        <f t="shared" si="104"/>
        <v>5896266.2690132298</v>
      </c>
      <c r="CV70" s="37">
        <f t="shared" si="105"/>
        <v>14112840.153575223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v>331048.3953476976</v>
      </c>
      <c r="E71" s="39">
        <v>3.0042052302527122</v>
      </c>
      <c r="F71" s="36">
        <v>85033.031587831938</v>
      </c>
      <c r="G71" s="39">
        <v>2.9047288237969506</v>
      </c>
      <c r="H71" s="36">
        <v>416081.42693552957</v>
      </c>
      <c r="I71" s="40">
        <v>2.9833255199042767</v>
      </c>
      <c r="J71" s="38">
        <v>304599.32834058441</v>
      </c>
      <c r="K71" s="39">
        <v>0.85870114354826588</v>
      </c>
      <c r="L71" s="36">
        <v>217625.85340485309</v>
      </c>
      <c r="M71" s="39">
        <v>0.75562695838939009</v>
      </c>
      <c r="N71" s="36">
        <v>522225.1817454375</v>
      </c>
      <c r="O71" s="40">
        <v>0.81251350765088415</v>
      </c>
      <c r="P71" s="116">
        <f t="shared" si="76"/>
        <v>635647.72368828207</v>
      </c>
      <c r="Q71" s="117">
        <f t="shared" si="77"/>
        <v>302658.88499268505</v>
      </c>
      <c r="R71" s="118">
        <f t="shared" si="78"/>
        <v>938306.60868096713</v>
      </c>
      <c r="S71" s="32"/>
      <c r="T71" s="35">
        <v>829838.59368737414</v>
      </c>
      <c r="U71" s="39">
        <v>4.3048565824585729</v>
      </c>
      <c r="V71" s="36">
        <v>159867.56854824524</v>
      </c>
      <c r="W71" s="39">
        <v>2.7445076145621501</v>
      </c>
      <c r="X71" s="36">
        <v>989706.16223561938</v>
      </c>
      <c r="Y71" s="40">
        <v>3.942769690761696</v>
      </c>
      <c r="Z71" s="38">
        <v>1098538.2604403372</v>
      </c>
      <c r="AA71" s="39">
        <v>1.1821518616121658</v>
      </c>
      <c r="AB71" s="36">
        <v>563535.84912630683</v>
      </c>
      <c r="AC71" s="39">
        <v>1.2989336033060352</v>
      </c>
      <c r="AD71" s="36">
        <v>1662074.1095666441</v>
      </c>
      <c r="AE71" s="40">
        <v>1.2193205338996667</v>
      </c>
      <c r="AF71" s="116">
        <f t="shared" si="79"/>
        <v>1928376.8541277114</v>
      </c>
      <c r="AG71" s="117">
        <f t="shared" si="80"/>
        <v>723403.41767455207</v>
      </c>
      <c r="AH71" s="118">
        <f t="shared" si="81"/>
        <v>2651780.2718022633</v>
      </c>
      <c r="AI71" s="32"/>
      <c r="AJ71" s="35">
        <v>325868.00678843469</v>
      </c>
      <c r="AK71" s="39">
        <v>6.0964605026647218</v>
      </c>
      <c r="AL71" s="36">
        <v>140066.05320802945</v>
      </c>
      <c r="AM71" s="39">
        <v>5.0068294265604809</v>
      </c>
      <c r="AN71" s="36">
        <v>465934.05999646417</v>
      </c>
      <c r="AO71" s="40">
        <v>5.7221076546657024</v>
      </c>
      <c r="AP71" s="38">
        <v>96182.39461553446</v>
      </c>
      <c r="AQ71" s="39">
        <v>0.58517564332756034</v>
      </c>
      <c r="AR71" s="36">
        <v>228326.46149394326</v>
      </c>
      <c r="AS71" s="39">
        <v>1.6177761980922178</v>
      </c>
      <c r="AT71" s="36">
        <v>324508.8561094777</v>
      </c>
      <c r="AU71" s="40">
        <v>1.0622186379405556</v>
      </c>
      <c r="AV71" s="116">
        <f t="shared" si="82"/>
        <v>422050.40140396915</v>
      </c>
      <c r="AW71" s="117">
        <f t="shared" si="83"/>
        <v>368392.51470197272</v>
      </c>
      <c r="AX71" s="118">
        <f t="shared" si="84"/>
        <v>790442.91610594187</v>
      </c>
      <c r="AY71" s="32"/>
      <c r="AZ71" s="35">
        <v>171796.96619598105</v>
      </c>
      <c r="BA71" s="39">
        <v>0.84910736955068511</v>
      </c>
      <c r="BB71" s="36">
        <v>51376.20330401892</v>
      </c>
      <c r="BC71" s="39">
        <v>0.85125547658201228</v>
      </c>
      <c r="BD71" s="36">
        <v>223173.16949999996</v>
      </c>
      <c r="BE71" s="40">
        <v>0.84960091936957505</v>
      </c>
      <c r="BF71" s="38">
        <v>682210.54992670857</v>
      </c>
      <c r="BG71" s="39">
        <v>0.64155716326957057</v>
      </c>
      <c r="BH71" s="36">
        <v>627235.96357329143</v>
      </c>
      <c r="BI71" s="39">
        <v>1.2354064943983649</v>
      </c>
      <c r="BJ71" s="36">
        <v>1309446.5134999999</v>
      </c>
      <c r="BK71" s="40">
        <v>0.83346743201982321</v>
      </c>
      <c r="BL71" s="116">
        <f t="shared" si="85"/>
        <v>854007.51612268959</v>
      </c>
      <c r="BM71" s="117">
        <f t="shared" si="86"/>
        <v>678612.16687731037</v>
      </c>
      <c r="BN71" s="118">
        <f t="shared" si="87"/>
        <v>1532619.683</v>
      </c>
      <c r="BO71" s="32"/>
      <c r="BP71" s="35">
        <v>-298093.15000000002</v>
      </c>
      <c r="BQ71" s="39">
        <v>-2.8307059359776656</v>
      </c>
      <c r="BR71" s="36">
        <v>-66097.12000000001</v>
      </c>
      <c r="BS71" s="39">
        <v>-3.0813071651671256</v>
      </c>
      <c r="BT71" s="36">
        <v>-364190.27</v>
      </c>
      <c r="BU71" s="40">
        <v>-2.8731146752078764</v>
      </c>
      <c r="BV71" s="38">
        <v>-457239.45999999996</v>
      </c>
      <c r="BW71" s="39">
        <v>-1.4377197820338268</v>
      </c>
      <c r="BX71" s="36">
        <v>-529706.23999999999</v>
      </c>
      <c r="BY71" s="39">
        <v>-2.4153640330677999</v>
      </c>
      <c r="BZ71" s="36">
        <v>-986945.7</v>
      </c>
      <c r="CA71" s="40">
        <v>-1.8367316288816349</v>
      </c>
      <c r="CB71" s="116">
        <f t="shared" si="88"/>
        <v>-755332.61</v>
      </c>
      <c r="CC71" s="117">
        <f t="shared" si="89"/>
        <v>-595803.36</v>
      </c>
      <c r="CD71" s="118">
        <f t="shared" si="90"/>
        <v>-1351135.97</v>
      </c>
      <c r="CE71" s="32"/>
      <c r="CF71" s="38">
        <f t="shared" si="91"/>
        <v>1360458.8120194874</v>
      </c>
      <c r="CG71" s="39">
        <f t="shared" si="92"/>
        <v>2.0487339492199852</v>
      </c>
      <c r="CH71" s="36">
        <f t="shared" si="93"/>
        <v>370245.73664812557</v>
      </c>
      <c r="CI71" s="39">
        <f t="shared" si="94"/>
        <v>1.8765294780246196</v>
      </c>
      <c r="CJ71" s="36">
        <f t="shared" si="95"/>
        <v>1730704.548667613</v>
      </c>
      <c r="CK71" s="40">
        <f t="shared" si="96"/>
        <v>2.009288361398839</v>
      </c>
      <c r="CL71" s="38">
        <f t="shared" si="97"/>
        <v>1724291.0733231646</v>
      </c>
      <c r="CM71" s="39">
        <f t="shared" si="98"/>
        <v>0.60934315530264826</v>
      </c>
      <c r="CN71" s="36">
        <f t="shared" si="99"/>
        <v>1107017.8875983946</v>
      </c>
      <c r="CO71" s="39">
        <f t="shared" si="100"/>
        <v>0.69623273507817884</v>
      </c>
      <c r="CP71" s="36">
        <f t="shared" si="101"/>
        <v>2831308.9609215595</v>
      </c>
      <c r="CQ71" s="40">
        <f t="shared" si="102"/>
        <v>0.64060169735756523</v>
      </c>
      <c r="CR71" s="152"/>
      <c r="CS71" s="161" t="s">
        <v>70</v>
      </c>
      <c r="CT71" s="38">
        <f t="shared" si="103"/>
        <v>1730704.548667613</v>
      </c>
      <c r="CU71" s="36">
        <f t="shared" si="104"/>
        <v>2831308.9609215595</v>
      </c>
      <c r="CV71" s="37">
        <f t="shared" si="105"/>
        <v>4562013.5095891729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6"/>
        <v>0</v>
      </c>
      <c r="Q72" s="117">
        <f t="shared" si="77"/>
        <v>0</v>
      </c>
      <c r="R72" s="118">
        <f t="shared" si="78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1130998.2644554318</v>
      </c>
      <c r="AA72" s="39">
        <v>1.2170825104172436</v>
      </c>
      <c r="AB72" s="36">
        <v>584197.41590568423</v>
      </c>
      <c r="AC72" s="39">
        <v>1.3465579087132138</v>
      </c>
      <c r="AD72" s="36">
        <v>1715195.6803611161</v>
      </c>
      <c r="AE72" s="40">
        <v>1.2582912522869427</v>
      </c>
      <c r="AF72" s="116">
        <f t="shared" si="79"/>
        <v>1130998.2644554318</v>
      </c>
      <c r="AG72" s="117">
        <f t="shared" si="80"/>
        <v>584197.41590568423</v>
      </c>
      <c r="AH72" s="118">
        <f t="shared" si="81"/>
        <v>1715195.6803611161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82"/>
        <v>0</v>
      </c>
      <c r="AW72" s="117">
        <f t="shared" si="83"/>
        <v>0</v>
      </c>
      <c r="AX72" s="118">
        <f t="shared" si="84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5"/>
        <v>0</v>
      </c>
      <c r="BM72" s="117">
        <f t="shared" si="86"/>
        <v>0</v>
      </c>
      <c r="BN72" s="118">
        <f t="shared" si="87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88"/>
        <v>0</v>
      </c>
      <c r="CC72" s="117">
        <f t="shared" si="89"/>
        <v>0</v>
      </c>
      <c r="CD72" s="118">
        <f t="shared" si="90"/>
        <v>0</v>
      </c>
      <c r="CE72" s="32"/>
      <c r="CF72" s="38">
        <f t="shared" si="91"/>
        <v>0</v>
      </c>
      <c r="CG72" s="39">
        <f t="shared" si="92"/>
        <v>0</v>
      </c>
      <c r="CH72" s="36">
        <f t="shared" si="93"/>
        <v>0</v>
      </c>
      <c r="CI72" s="39">
        <f t="shared" si="94"/>
        <v>0</v>
      </c>
      <c r="CJ72" s="36">
        <f t="shared" si="95"/>
        <v>0</v>
      </c>
      <c r="CK72" s="40">
        <f t="shared" si="96"/>
        <v>0</v>
      </c>
      <c r="CL72" s="38">
        <f t="shared" si="97"/>
        <v>1130998.2644554318</v>
      </c>
      <c r="CM72" s="39">
        <f t="shared" si="98"/>
        <v>0.39968080898133207</v>
      </c>
      <c r="CN72" s="36">
        <f t="shared" si="99"/>
        <v>584197.41590568423</v>
      </c>
      <c r="CO72" s="39">
        <f t="shared" si="100"/>
        <v>0.36741715672183933</v>
      </c>
      <c r="CP72" s="36">
        <f t="shared" si="101"/>
        <v>1715195.6803611161</v>
      </c>
      <c r="CQ72" s="40">
        <f t="shared" si="102"/>
        <v>0.38807395423990099</v>
      </c>
      <c r="CR72" s="152"/>
      <c r="CS72" s="161" t="s">
        <v>71</v>
      </c>
      <c r="CT72" s="38">
        <f t="shared" si="103"/>
        <v>0</v>
      </c>
      <c r="CU72" s="36">
        <f t="shared" si="104"/>
        <v>1715195.6803611161</v>
      </c>
      <c r="CV72" s="37">
        <f t="shared" si="105"/>
        <v>1715195.6803611161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6"/>
        <v>0</v>
      </c>
      <c r="Q73" s="117">
        <f t="shared" si="77"/>
        <v>0</v>
      </c>
      <c r="R73" s="118">
        <f t="shared" si="78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79"/>
        <v>0</v>
      </c>
      <c r="AG73" s="117">
        <f t="shared" si="80"/>
        <v>0</v>
      </c>
      <c r="AH73" s="118">
        <f t="shared" si="81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82"/>
        <v>0</v>
      </c>
      <c r="AW73" s="117">
        <f t="shared" si="83"/>
        <v>0</v>
      </c>
      <c r="AX73" s="118">
        <f t="shared" si="84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5"/>
        <v>0</v>
      </c>
      <c r="BM73" s="117">
        <f t="shared" si="86"/>
        <v>0</v>
      </c>
      <c r="BN73" s="118">
        <f t="shared" si="87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88"/>
        <v>0</v>
      </c>
      <c r="CC73" s="117">
        <f t="shared" si="89"/>
        <v>0</v>
      </c>
      <c r="CD73" s="118">
        <f t="shared" si="90"/>
        <v>0</v>
      </c>
      <c r="CE73" s="32"/>
      <c r="CF73" s="38">
        <f t="shared" si="91"/>
        <v>0</v>
      </c>
      <c r="CG73" s="39">
        <f t="shared" si="92"/>
        <v>0</v>
      </c>
      <c r="CH73" s="36">
        <f t="shared" si="93"/>
        <v>0</v>
      </c>
      <c r="CI73" s="39">
        <f t="shared" si="94"/>
        <v>0</v>
      </c>
      <c r="CJ73" s="36">
        <f t="shared" si="95"/>
        <v>0</v>
      </c>
      <c r="CK73" s="40">
        <f t="shared" si="96"/>
        <v>0</v>
      </c>
      <c r="CL73" s="38">
        <f t="shared" si="97"/>
        <v>0</v>
      </c>
      <c r="CM73" s="39">
        <f t="shared" si="98"/>
        <v>0</v>
      </c>
      <c r="CN73" s="36">
        <f t="shared" si="99"/>
        <v>0</v>
      </c>
      <c r="CO73" s="39">
        <f t="shared" si="100"/>
        <v>0</v>
      </c>
      <c r="CP73" s="36">
        <f t="shared" si="101"/>
        <v>0</v>
      </c>
      <c r="CQ73" s="40">
        <f t="shared" si="102"/>
        <v>0</v>
      </c>
      <c r="CR73" s="152"/>
      <c r="CS73" s="161" t="s">
        <v>72</v>
      </c>
      <c r="CT73" s="38">
        <f t="shared" si="103"/>
        <v>0</v>
      </c>
      <c r="CU73" s="36">
        <f t="shared" si="104"/>
        <v>0</v>
      </c>
      <c r="CV73" s="37">
        <f t="shared" si="105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v>7778468.532839722</v>
      </c>
      <c r="E74" s="46">
        <v>70.588216641768881</v>
      </c>
      <c r="F74" s="43">
        <v>1453828.6622346989</v>
      </c>
      <c r="G74" s="46">
        <v>49.662795047984524</v>
      </c>
      <c r="H74" s="43">
        <v>9232297.1950744204</v>
      </c>
      <c r="I74" s="47">
        <v>66.196052133982604</v>
      </c>
      <c r="J74" s="45">
        <v>3265569.3730366402</v>
      </c>
      <c r="K74" s="46">
        <v>9.2060221217143621</v>
      </c>
      <c r="L74" s="43">
        <v>3731580.6183503489</v>
      </c>
      <c r="M74" s="46">
        <v>12.956562230606718</v>
      </c>
      <c r="N74" s="43">
        <v>6997149.9913869891</v>
      </c>
      <c r="O74" s="47">
        <v>10.886642547682673</v>
      </c>
      <c r="P74" s="122">
        <f t="shared" si="76"/>
        <v>11044037.905876363</v>
      </c>
      <c r="Q74" s="123">
        <f t="shared" si="77"/>
        <v>5185409.2805850478</v>
      </c>
      <c r="R74" s="124">
        <f t="shared" si="78"/>
        <v>16229447.186461411</v>
      </c>
      <c r="S74" s="32"/>
      <c r="T74" s="42">
        <v>9829620.8115975335</v>
      </c>
      <c r="U74" s="46">
        <v>50.991973831743515</v>
      </c>
      <c r="V74" s="43">
        <v>1379831.3615974183</v>
      </c>
      <c r="W74" s="46">
        <v>23.688092044590871</v>
      </c>
      <c r="X74" s="43">
        <v>11209452.173194952</v>
      </c>
      <c r="Y74" s="47">
        <v>44.655969584631194</v>
      </c>
      <c r="Z74" s="45">
        <v>6852391.5253549889</v>
      </c>
      <c r="AA74" s="46">
        <v>7.3739510856424815</v>
      </c>
      <c r="AB74" s="43">
        <v>3435021.7448191145</v>
      </c>
      <c r="AC74" s="46">
        <v>7.9176243700379505</v>
      </c>
      <c r="AD74" s="43">
        <v>10287413.270174103</v>
      </c>
      <c r="AE74" s="47">
        <v>7.5469885300756747</v>
      </c>
      <c r="AF74" s="122">
        <f t="shared" si="79"/>
        <v>16682012.336952522</v>
      </c>
      <c r="AG74" s="123">
        <f t="shared" si="80"/>
        <v>4814853.1064165328</v>
      </c>
      <c r="AH74" s="124">
        <f t="shared" si="81"/>
        <v>21496865.443369053</v>
      </c>
      <c r="AI74" s="32"/>
      <c r="AJ74" s="42">
        <v>4568075.6779826768</v>
      </c>
      <c r="AK74" s="46">
        <v>85.461267641672464</v>
      </c>
      <c r="AL74" s="43">
        <v>1963082.1091290955</v>
      </c>
      <c r="AM74" s="46">
        <v>70.172729548850597</v>
      </c>
      <c r="AN74" s="43">
        <v>6531157.7871117722</v>
      </c>
      <c r="AO74" s="47">
        <v>80.208748782489494</v>
      </c>
      <c r="AP74" s="45">
        <v>573788.9781215582</v>
      </c>
      <c r="AQ74" s="46">
        <v>3.4909438026438608</v>
      </c>
      <c r="AR74" s="43">
        <v>1370028.1216336552</v>
      </c>
      <c r="AS74" s="46">
        <v>9.7071485774972732</v>
      </c>
      <c r="AT74" s="43">
        <v>1943817.0997552131</v>
      </c>
      <c r="AU74" s="47">
        <v>6.3627192701667523</v>
      </c>
      <c r="AV74" s="122">
        <f t="shared" si="82"/>
        <v>5141864.656104235</v>
      </c>
      <c r="AW74" s="123">
        <f t="shared" si="83"/>
        <v>3333110.2307627508</v>
      </c>
      <c r="AX74" s="124">
        <f t="shared" si="84"/>
        <v>8474974.8868669868</v>
      </c>
      <c r="AY74" s="32"/>
      <c r="AZ74" s="42">
        <v>14885770.29143852</v>
      </c>
      <c r="BA74" s="46">
        <v>73.572994539846448</v>
      </c>
      <c r="BB74" s="43">
        <v>4451617.3816331401</v>
      </c>
      <c r="BC74" s="46">
        <v>73.759122552102951</v>
      </c>
      <c r="BD74" s="43">
        <v>19337387.67307166</v>
      </c>
      <c r="BE74" s="47">
        <v>73.615759376700396</v>
      </c>
      <c r="BF74" s="45">
        <v>9343908.6025648955</v>
      </c>
      <c r="BG74" s="46">
        <v>8.7870987887180743</v>
      </c>
      <c r="BH74" s="43">
        <v>8590948.229252981</v>
      </c>
      <c r="BI74" s="46">
        <v>16.920766428947147</v>
      </c>
      <c r="BJ74" s="43">
        <v>17934856.831817877</v>
      </c>
      <c r="BK74" s="47">
        <v>11.415601105618148</v>
      </c>
      <c r="BL74" s="122">
        <f t="shared" si="85"/>
        <v>24229678.894003414</v>
      </c>
      <c r="BM74" s="123">
        <f t="shared" si="86"/>
        <v>13042565.610886121</v>
      </c>
      <c r="BN74" s="124">
        <f t="shared" si="87"/>
        <v>37272244.504889533</v>
      </c>
      <c r="BO74" s="32"/>
      <c r="BP74" s="42">
        <v>6333616.3799999999</v>
      </c>
      <c r="BQ74" s="46">
        <v>60.144305506756432</v>
      </c>
      <c r="BR74" s="43">
        <v>-830486.95000000007</v>
      </c>
      <c r="BS74" s="46">
        <v>-38.715535406274768</v>
      </c>
      <c r="BT74" s="43">
        <v>5503129.4299999997</v>
      </c>
      <c r="BU74" s="47">
        <v>43.41445455119203</v>
      </c>
      <c r="BV74" s="45">
        <v>-3107874.87</v>
      </c>
      <c r="BW74" s="46">
        <v>-9.7722387754652846</v>
      </c>
      <c r="BX74" s="43">
        <v>-20546.810000000056</v>
      </c>
      <c r="BY74" s="46">
        <v>-9.3689713506637073E-2</v>
      </c>
      <c r="BZ74" s="43">
        <v>-3128421.6799999997</v>
      </c>
      <c r="CA74" s="47">
        <v>-5.8220741507207752</v>
      </c>
      <c r="CB74" s="122">
        <f t="shared" si="88"/>
        <v>3225741.51</v>
      </c>
      <c r="CC74" s="123">
        <f t="shared" si="89"/>
        <v>-851033.76000000013</v>
      </c>
      <c r="CD74" s="124">
        <f t="shared" si="90"/>
        <v>2374707.7499999995</v>
      </c>
      <c r="CE74" s="32"/>
      <c r="CF74" s="45">
        <f>SUM(CF67:CF73)</f>
        <v>43395551.693858452</v>
      </c>
      <c r="CG74" s="46">
        <f t="shared" si="92"/>
        <v>65.349968124624951</v>
      </c>
      <c r="CH74" s="46">
        <f>SUM(CH67:CH73)</f>
        <v>8417872.5645943526</v>
      </c>
      <c r="CI74" s="46">
        <f t="shared" si="94"/>
        <v>42.664599335355987</v>
      </c>
      <c r="CJ74" s="43">
        <f t="shared" si="95"/>
        <v>51813424.258452803</v>
      </c>
      <c r="CK74" s="47">
        <f t="shared" si="96"/>
        <v>60.153600686424134</v>
      </c>
      <c r="CL74" s="45">
        <f>SUM(CL67:CL73)</f>
        <v>16927783.609078079</v>
      </c>
      <c r="CM74" s="46">
        <f t="shared" si="98"/>
        <v>5.9820695219147</v>
      </c>
      <c r="CN74" s="43">
        <f>SUM(CN67:CN73)</f>
        <v>17107031.904056102</v>
      </c>
      <c r="CO74" s="46">
        <f t="shared" si="100"/>
        <v>10.759063376536462</v>
      </c>
      <c r="CP74" s="43">
        <f>SUM(CP67:CP73)</f>
        <v>34034815.513134181</v>
      </c>
      <c r="CQ74" s="47">
        <f t="shared" si="102"/>
        <v>7.7005939259517602</v>
      </c>
      <c r="CR74" s="153"/>
      <c r="CS74" s="161" t="s">
        <v>174</v>
      </c>
      <c r="CT74" s="45">
        <f t="shared" ref="CT74:CU74" si="106">SUM(CT67:CT73)</f>
        <v>51813424.258452795</v>
      </c>
      <c r="CU74" s="43">
        <f t="shared" si="106"/>
        <v>34034815.513134181</v>
      </c>
      <c r="CV74" s="44">
        <f>SUM(CV67:CV73)</f>
        <v>85848239.771586984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v>915243.98318516486</v>
      </c>
      <c r="E76" s="39">
        <v>8.3056761485109565</v>
      </c>
      <c r="F76" s="39">
        <v>146351.86566019224</v>
      </c>
      <c r="G76" s="39">
        <v>4.9993805308530517</v>
      </c>
      <c r="H76" s="36">
        <v>1061595.8488453571</v>
      </c>
      <c r="I76" s="40">
        <v>7.6116975732625676</v>
      </c>
      <c r="J76" s="38">
        <v>1670332.0145554186</v>
      </c>
      <c r="K76" s="39">
        <v>4.7088613714875036</v>
      </c>
      <c r="L76" s="36">
        <v>1372447.4884223586</v>
      </c>
      <c r="M76" s="39">
        <v>4.7653268442168368</v>
      </c>
      <c r="N76" s="36">
        <v>3042779.5029777773</v>
      </c>
      <c r="O76" s="40">
        <v>4.7341636010532877</v>
      </c>
      <c r="P76" s="116">
        <f t="shared" ref="P76:P97" si="107">+D76+J76</f>
        <v>2585575.9977405835</v>
      </c>
      <c r="Q76" s="117">
        <f t="shared" ref="Q76:Q97" si="108">+F76+L76</f>
        <v>1518799.3540825509</v>
      </c>
      <c r="R76" s="118">
        <f t="shared" ref="R76:R97" si="109">+P76+Q76</f>
        <v>4104375.3518231343</v>
      </c>
      <c r="S76" s="32"/>
      <c r="T76" s="35">
        <v>801524.94374005636</v>
      </c>
      <c r="U76" s="39">
        <v>4.1579771732863149</v>
      </c>
      <c r="V76" s="39">
        <v>222422.86358822591</v>
      </c>
      <c r="W76" s="39">
        <v>3.8184182590253375</v>
      </c>
      <c r="X76" s="36">
        <v>1023947.8073282823</v>
      </c>
      <c r="Y76" s="40">
        <v>4.0791808050748646</v>
      </c>
      <c r="Z76" s="38">
        <v>487345.97801697196</v>
      </c>
      <c r="AA76" s="39">
        <v>0.52443959023423969</v>
      </c>
      <c r="AB76" s="36">
        <v>307467.03699869756</v>
      </c>
      <c r="AC76" s="39">
        <v>0.70870250204265939</v>
      </c>
      <c r="AD76" s="36">
        <v>794813.01501566952</v>
      </c>
      <c r="AE76" s="40">
        <v>0.5830858108198278</v>
      </c>
      <c r="AF76" s="116">
        <f t="shared" ref="AF76:AF97" si="110">+T76+Z76</f>
        <v>1288870.9217570284</v>
      </c>
      <c r="AG76" s="117">
        <f t="shared" ref="AG76:AG97" si="111">+V76+AB76</f>
        <v>529889.90058692347</v>
      </c>
      <c r="AH76" s="118">
        <f t="shared" ref="AH76:AH97" si="112">+AF76+AG76</f>
        <v>1818760.822343952</v>
      </c>
      <c r="AI76" s="32"/>
      <c r="AJ76" s="35">
        <v>801180.05530522193</v>
      </c>
      <c r="AK76" s="39">
        <v>14.988776010349882</v>
      </c>
      <c r="AL76" s="36">
        <v>344424.95530411869</v>
      </c>
      <c r="AM76" s="39">
        <v>12.311884014445708</v>
      </c>
      <c r="AN76" s="36">
        <v>1145605.0106093406</v>
      </c>
      <c r="AO76" s="40">
        <v>14.069104972666814</v>
      </c>
      <c r="AP76" s="38">
        <v>204308.20492429112</v>
      </c>
      <c r="AQ76" s="39">
        <v>1.2430152704303903</v>
      </c>
      <c r="AR76" s="36">
        <v>487697.59394501575</v>
      </c>
      <c r="AS76" s="39">
        <v>3.4555152048025715</v>
      </c>
      <c r="AT76" s="36">
        <v>692005.79886930692</v>
      </c>
      <c r="AU76" s="40">
        <v>2.265150683203351</v>
      </c>
      <c r="AV76" s="116">
        <f t="shared" ref="AV76:AV97" si="113">+AJ76+AP76</f>
        <v>1005488.260229513</v>
      </c>
      <c r="AW76" s="117">
        <f t="shared" ref="AW76:AW97" si="114">+AL76+AR76</f>
        <v>832122.54924913449</v>
      </c>
      <c r="AX76" s="118">
        <f t="shared" ref="AX76:AX97" si="115">+AV76+AW76</f>
        <v>1837610.8094786475</v>
      </c>
      <c r="AY76" s="32"/>
      <c r="AZ76" s="35">
        <v>29441.785584347934</v>
      </c>
      <c r="BA76" s="39">
        <v>0.14551617334081757</v>
      </c>
      <c r="BB76" s="39">
        <v>8804.6209156525729</v>
      </c>
      <c r="BC76" s="39">
        <v>0.14588430618989487</v>
      </c>
      <c r="BD76" s="36">
        <v>38246.406500000507</v>
      </c>
      <c r="BE76" s="40">
        <v>0.14560075567230282</v>
      </c>
      <c r="BF76" s="38">
        <v>205055.92067301588</v>
      </c>
      <c r="BG76" s="39">
        <v>0.19283650009918993</v>
      </c>
      <c r="BH76" s="36">
        <v>188531.89532698563</v>
      </c>
      <c r="BI76" s="39">
        <v>0.37133318466197168</v>
      </c>
      <c r="BJ76" s="36">
        <v>393587.81600000151</v>
      </c>
      <c r="BK76" s="40">
        <v>0.25052006545803213</v>
      </c>
      <c r="BL76" s="116">
        <f t="shared" ref="BL76:BL97" si="116">+AZ76+BF76</f>
        <v>234497.70625736381</v>
      </c>
      <c r="BM76" s="117">
        <f t="shared" ref="BM76:BM97" si="117">+BB76+BH76</f>
        <v>197336.5162426382</v>
      </c>
      <c r="BN76" s="118">
        <f t="shared" ref="BN76:BN97" si="118">+BL76+BM76</f>
        <v>431834.22250000201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19">+BP76+BV76</f>
        <v>0</v>
      </c>
      <c r="CC76" s="117">
        <f t="shared" ref="CC76:CC97" si="120">+BR76+BX76</f>
        <v>0</v>
      </c>
      <c r="CD76" s="118">
        <f t="shared" ref="CD76:CD97" si="121">+CB76+CC76</f>
        <v>0</v>
      </c>
      <c r="CE76" s="32"/>
      <c r="CF76" s="38">
        <f t="shared" ref="CF76:CF95" si="122">+D76+T76+AJ76+AZ76+BP76</f>
        <v>2547390.7678147908</v>
      </c>
      <c r="CG76" s="39">
        <f t="shared" ref="CG76:CG97" si="123">+CF76/$CF$112</f>
        <v>3.8361513791106008</v>
      </c>
      <c r="CH76" s="36">
        <f t="shared" ref="CH76:CH95" si="124">+F76+V76+AL76+BB76+BR76</f>
        <v>722004.30546818941</v>
      </c>
      <c r="CI76" s="39">
        <f t="shared" ref="CI76:CI97" si="125">+CH76/$CH$112</f>
        <v>3.6593597936804456</v>
      </c>
      <c r="CJ76" s="36">
        <f t="shared" ref="CJ76:CJ97" si="126">+CF76+CH76</f>
        <v>3269395.0732829804</v>
      </c>
      <c r="CK76" s="40">
        <f t="shared" ref="CK76:CK97" si="127">+CJ76/$CJ$112</f>
        <v>3.7956550554047364</v>
      </c>
      <c r="CL76" s="38">
        <f t="shared" ref="CL76:CL95" si="128">+J76+Z76+AP76+BF76+BV76</f>
        <v>2567042.1181696975</v>
      </c>
      <c r="CM76" s="39">
        <f t="shared" ref="CM76:CM97" si="129">+CL76/$CL$112</f>
        <v>0.9071609592373937</v>
      </c>
      <c r="CN76" s="36">
        <f t="shared" ref="CN76:CN95" si="130">+L76+AB76+AR76+BH76+BX76</f>
        <v>2356144.0146930576</v>
      </c>
      <c r="CO76" s="39">
        <f t="shared" ref="CO76:CO97" si="131">+CN76/$CN$112</f>
        <v>1.4818410885361806</v>
      </c>
      <c r="CP76" s="36">
        <f t="shared" ref="CP76:CP95" si="132">+CL76+CN76</f>
        <v>4923186.1328627551</v>
      </c>
      <c r="CQ76" s="40">
        <f t="shared" ref="CQ76:CQ97" si="133">+CP76/$CP$112</f>
        <v>1.1139022397939156</v>
      </c>
      <c r="CR76" s="152"/>
      <c r="CS76" s="161" t="s">
        <v>74</v>
      </c>
      <c r="CT76" s="38">
        <f t="shared" ref="CT76:CT95" si="134">+CJ76</f>
        <v>3269395.0732829804</v>
      </c>
      <c r="CU76" s="36">
        <f t="shared" ref="CU76:CU95" si="135">+CP76</f>
        <v>4923186.1328627551</v>
      </c>
      <c r="CV76" s="37">
        <f t="shared" ref="CV76:CV95" si="136">+CT76+CU76</f>
        <v>8192581.2061457355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v>968928.13917774486</v>
      </c>
      <c r="E77" s="39">
        <v>8.7928503033508321</v>
      </c>
      <c r="F77" s="39">
        <v>251611.92669703465</v>
      </c>
      <c r="G77" s="39">
        <v>8.5950647911810698</v>
      </c>
      <c r="H77" s="36">
        <v>1220540.0658747796</v>
      </c>
      <c r="I77" s="40">
        <v>8.7513358945341224</v>
      </c>
      <c r="J77" s="38">
        <v>561015.93864705134</v>
      </c>
      <c r="K77" s="39">
        <v>1.5815695677646695</v>
      </c>
      <c r="L77" s="36">
        <v>763692.38582782564</v>
      </c>
      <c r="M77" s="39">
        <v>2.651645223302995</v>
      </c>
      <c r="N77" s="36">
        <v>1324708.324474877</v>
      </c>
      <c r="O77" s="40">
        <v>2.0610714399790844</v>
      </c>
      <c r="P77" s="116">
        <f t="shared" si="107"/>
        <v>1529944.0778247961</v>
      </c>
      <c r="Q77" s="117">
        <f t="shared" si="108"/>
        <v>1015304.3125248603</v>
      </c>
      <c r="R77" s="118">
        <f t="shared" si="109"/>
        <v>2545248.3903496563</v>
      </c>
      <c r="S77" s="32"/>
      <c r="T77" s="35">
        <v>169351.30963417538</v>
      </c>
      <c r="U77" s="39">
        <v>0.87852397511088653</v>
      </c>
      <c r="V77" s="39">
        <v>52481.441317894671</v>
      </c>
      <c r="W77" s="39">
        <v>0.90096894966342778</v>
      </c>
      <c r="X77" s="36">
        <v>221832.75095207006</v>
      </c>
      <c r="Y77" s="40">
        <v>0.88373244529105499</v>
      </c>
      <c r="Z77" s="38">
        <v>818487.55206905981</v>
      </c>
      <c r="AA77" s="39">
        <v>0.88078551128203841</v>
      </c>
      <c r="AB77" s="36">
        <v>388209.22270071111</v>
      </c>
      <c r="AC77" s="39">
        <v>0.89481087185679475</v>
      </c>
      <c r="AD77" s="36">
        <v>1206696.7747697709</v>
      </c>
      <c r="AE77" s="40">
        <v>0.88524942852933974</v>
      </c>
      <c r="AF77" s="116">
        <f t="shared" si="110"/>
        <v>987838.86170323519</v>
      </c>
      <c r="AG77" s="117">
        <f t="shared" si="111"/>
        <v>440690.66401860578</v>
      </c>
      <c r="AH77" s="118">
        <f t="shared" si="112"/>
        <v>1428529.525721841</v>
      </c>
      <c r="AI77" s="32"/>
      <c r="AJ77" s="35">
        <v>170606.61424373227</v>
      </c>
      <c r="AK77" s="39">
        <v>3.1917723236498592</v>
      </c>
      <c r="AL77" s="36">
        <v>73331.018008952407</v>
      </c>
      <c r="AM77" s="39">
        <v>2.6213053801234105</v>
      </c>
      <c r="AN77" s="36">
        <v>243937.63225268468</v>
      </c>
      <c r="AO77" s="40">
        <v>2.9957831217247923</v>
      </c>
      <c r="AP77" s="38">
        <v>50328.475254117344</v>
      </c>
      <c r="AQ77" s="39">
        <v>0.30619946615226684</v>
      </c>
      <c r="AR77" s="36">
        <v>119592.52527668096</v>
      </c>
      <c r="AS77" s="39">
        <v>0.84735662961031177</v>
      </c>
      <c r="AT77" s="36">
        <v>169921.00053079831</v>
      </c>
      <c r="AU77" s="40">
        <v>0.55620440041374108</v>
      </c>
      <c r="AV77" s="116">
        <f t="shared" si="113"/>
        <v>220935.08949784961</v>
      </c>
      <c r="AW77" s="117">
        <f t="shared" si="114"/>
        <v>192923.54328563338</v>
      </c>
      <c r="AX77" s="118">
        <f t="shared" si="115"/>
        <v>413858.63278348302</v>
      </c>
      <c r="AY77" s="32"/>
      <c r="AZ77" s="35">
        <v>1085527.0963163872</v>
      </c>
      <c r="BA77" s="39">
        <v>5.365223133671166</v>
      </c>
      <c r="BB77" s="39">
        <v>324628.90368361288</v>
      </c>
      <c r="BC77" s="39">
        <v>5.3787962976211805</v>
      </c>
      <c r="BD77" s="36">
        <v>1410156</v>
      </c>
      <c r="BE77" s="40">
        <v>5.3683417085427134</v>
      </c>
      <c r="BF77" s="38">
        <v>1580816.4830956385</v>
      </c>
      <c r="BG77" s="39">
        <v>1.4866145629872962</v>
      </c>
      <c r="BH77" s="36">
        <v>1453429.5169043613</v>
      </c>
      <c r="BI77" s="39">
        <v>2.8626806634376218</v>
      </c>
      <c r="BJ77" s="36">
        <v>3034246</v>
      </c>
      <c r="BK77" s="40">
        <v>1.9313085304850222</v>
      </c>
      <c r="BL77" s="116">
        <f t="shared" si="116"/>
        <v>2666343.5794120254</v>
      </c>
      <c r="BM77" s="117">
        <f t="shared" si="117"/>
        <v>1778058.4205879741</v>
      </c>
      <c r="BN77" s="118">
        <f t="shared" si="118"/>
        <v>4444402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19"/>
        <v>0</v>
      </c>
      <c r="CC77" s="117">
        <f t="shared" si="120"/>
        <v>0</v>
      </c>
      <c r="CD77" s="118">
        <f t="shared" si="121"/>
        <v>0</v>
      </c>
      <c r="CE77" s="32"/>
      <c r="CF77" s="38">
        <f t="shared" si="122"/>
        <v>2394413.1593720401</v>
      </c>
      <c r="CG77" s="39">
        <f t="shared" si="123"/>
        <v>3.6057802593690824</v>
      </c>
      <c r="CH77" s="36">
        <f t="shared" si="124"/>
        <v>702053.28970749467</v>
      </c>
      <c r="CI77" s="39">
        <f t="shared" si="125"/>
        <v>3.5582413593929538</v>
      </c>
      <c r="CJ77" s="36">
        <f t="shared" si="126"/>
        <v>3096466.449079535</v>
      </c>
      <c r="CK77" s="40">
        <f t="shared" si="127"/>
        <v>3.5948908797791552</v>
      </c>
      <c r="CL77" s="38">
        <f t="shared" si="128"/>
        <v>3010648.4490658669</v>
      </c>
      <c r="CM77" s="39">
        <f t="shared" si="129"/>
        <v>1.0639259541750214</v>
      </c>
      <c r="CN77" s="36">
        <f t="shared" si="130"/>
        <v>2724923.6507095788</v>
      </c>
      <c r="CO77" s="39">
        <f t="shared" si="131"/>
        <v>1.7137763241825843</v>
      </c>
      <c r="CP77" s="36">
        <f t="shared" si="132"/>
        <v>5735572.0997754456</v>
      </c>
      <c r="CQ77" s="40">
        <f t="shared" si="133"/>
        <v>1.2977097424355017</v>
      </c>
      <c r="CR77" s="152"/>
      <c r="CS77" s="161" t="s">
        <v>75</v>
      </c>
      <c r="CT77" s="38">
        <f t="shared" si="134"/>
        <v>3096466.449079535</v>
      </c>
      <c r="CU77" s="36">
        <f t="shared" si="135"/>
        <v>5735572.0997754456</v>
      </c>
      <c r="CV77" s="37">
        <f t="shared" si="136"/>
        <v>8832038.5488549806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v>174745.3353393985</v>
      </c>
      <c r="E78" s="39">
        <v>1.5857827972176459</v>
      </c>
      <c r="F78" s="39">
        <v>18442.942306817073</v>
      </c>
      <c r="G78" s="39">
        <v>0.63001101000263282</v>
      </c>
      <c r="H78" s="36">
        <v>193188.27764621557</v>
      </c>
      <c r="I78" s="40">
        <v>1.3851700209094178</v>
      </c>
      <c r="J78" s="38">
        <v>65063.980660897934</v>
      </c>
      <c r="K78" s="39">
        <v>0.18342297371990363</v>
      </c>
      <c r="L78" s="36">
        <v>60447.132636920389</v>
      </c>
      <c r="M78" s="39">
        <v>0.20988077594266941</v>
      </c>
      <c r="N78" s="36">
        <v>125511.11329781832</v>
      </c>
      <c r="O78" s="40">
        <v>0.19527873890326594</v>
      </c>
      <c r="P78" s="116">
        <f t="shared" si="107"/>
        <v>239809.31600029644</v>
      </c>
      <c r="Q78" s="117">
        <f t="shared" si="108"/>
        <v>78890.074943737462</v>
      </c>
      <c r="R78" s="118">
        <f t="shared" si="109"/>
        <v>318699.39094403392</v>
      </c>
      <c r="S78" s="32"/>
      <c r="T78" s="35">
        <v>311397.00316329952</v>
      </c>
      <c r="U78" s="39">
        <v>1.6153978002744207</v>
      </c>
      <c r="V78" s="39">
        <v>95832.00837594521</v>
      </c>
      <c r="W78" s="39">
        <v>1.645184693149274</v>
      </c>
      <c r="X78" s="36">
        <v>407229.01153924473</v>
      </c>
      <c r="Y78" s="40">
        <v>1.62230999983764</v>
      </c>
      <c r="Z78" s="38">
        <v>1475626.3923291462</v>
      </c>
      <c r="AA78" s="39">
        <v>1.587941494214971</v>
      </c>
      <c r="AB78" s="36">
        <v>704107.14592231135</v>
      </c>
      <c r="AC78" s="39">
        <v>1.6229463193590139</v>
      </c>
      <c r="AD78" s="36">
        <v>2179733.5382514577</v>
      </c>
      <c r="AE78" s="40">
        <v>1.5990826439819514</v>
      </c>
      <c r="AF78" s="116">
        <f t="shared" si="110"/>
        <v>1787023.3954924457</v>
      </c>
      <c r="AG78" s="117">
        <f t="shared" si="111"/>
        <v>799939.15429825662</v>
      </c>
      <c r="AH78" s="118">
        <f t="shared" si="112"/>
        <v>2586962.5497907023</v>
      </c>
      <c r="AI78" s="32"/>
      <c r="AJ78" s="35">
        <v>25148.057898701896</v>
      </c>
      <c r="AK78" s="39">
        <v>0.4704792692266313</v>
      </c>
      <c r="AL78" s="36">
        <v>10790.519986678628</v>
      </c>
      <c r="AM78" s="39">
        <v>0.38572010676241741</v>
      </c>
      <c r="AN78" s="36">
        <v>35938.577885380524</v>
      </c>
      <c r="AO78" s="40">
        <v>0.44135947395066161</v>
      </c>
      <c r="AP78" s="38">
        <v>7737.9962739455677</v>
      </c>
      <c r="AQ78" s="39">
        <v>4.7078126571627583E-2</v>
      </c>
      <c r="AR78" s="36">
        <v>17278.409588285227</v>
      </c>
      <c r="AS78" s="39">
        <v>0.12242382941478593</v>
      </c>
      <c r="AT78" s="36">
        <v>25016.405862230793</v>
      </c>
      <c r="AU78" s="40">
        <v>8.1886494192263834E-2</v>
      </c>
      <c r="AV78" s="116">
        <f t="shared" si="113"/>
        <v>32886.054172647462</v>
      </c>
      <c r="AW78" s="117">
        <f t="shared" si="114"/>
        <v>28068.929574963855</v>
      </c>
      <c r="AX78" s="118">
        <f t="shared" si="115"/>
        <v>60954.983747611317</v>
      </c>
      <c r="AY78" s="32"/>
      <c r="AZ78" s="35">
        <v>98929.075404426301</v>
      </c>
      <c r="BA78" s="39">
        <v>0.48895745279289393</v>
      </c>
      <c r="BB78" s="39">
        <v>29584.924595573699</v>
      </c>
      <c r="BC78" s="39">
        <v>0.49019443763136022</v>
      </c>
      <c r="BD78" s="36">
        <v>128514</v>
      </c>
      <c r="BE78" s="40">
        <v>0.48924166285975329</v>
      </c>
      <c r="BF78" s="38">
        <v>78361.29489482686</v>
      </c>
      <c r="BG78" s="39">
        <v>7.3691692496189592E-2</v>
      </c>
      <c r="BH78" s="36">
        <v>72046.70510517314</v>
      </c>
      <c r="BI78" s="39">
        <v>0.1419034821917293</v>
      </c>
      <c r="BJ78" s="36">
        <v>150408</v>
      </c>
      <c r="BK78" s="40">
        <v>9.573523486664931E-2</v>
      </c>
      <c r="BL78" s="116">
        <f t="shared" si="116"/>
        <v>177290.37029925315</v>
      </c>
      <c r="BM78" s="117">
        <f t="shared" si="117"/>
        <v>101631.62970074684</v>
      </c>
      <c r="BN78" s="118">
        <f t="shared" si="118"/>
        <v>278922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6">
        <v>0</v>
      </c>
      <c r="BY78" s="39">
        <v>0</v>
      </c>
      <c r="BZ78" s="36">
        <v>0</v>
      </c>
      <c r="CA78" s="40">
        <v>0</v>
      </c>
      <c r="CB78" s="116">
        <f t="shared" si="119"/>
        <v>0</v>
      </c>
      <c r="CC78" s="117">
        <f t="shared" si="120"/>
        <v>0</v>
      </c>
      <c r="CD78" s="118">
        <f t="shared" si="121"/>
        <v>0</v>
      </c>
      <c r="CE78" s="32"/>
      <c r="CF78" s="38">
        <f t="shared" si="122"/>
        <v>610219.47180582618</v>
      </c>
      <c r="CG78" s="39">
        <f t="shared" si="123"/>
        <v>0.91893803569686894</v>
      </c>
      <c r="CH78" s="36">
        <f t="shared" si="124"/>
        <v>154650.39526501461</v>
      </c>
      <c r="CI78" s="39">
        <f t="shared" si="125"/>
        <v>0.78382003296033942</v>
      </c>
      <c r="CJ78" s="36">
        <f t="shared" si="126"/>
        <v>764869.86707084079</v>
      </c>
      <c r="CK78" s="40">
        <f t="shared" si="127"/>
        <v>0.88798756730214912</v>
      </c>
      <c r="CL78" s="38">
        <f t="shared" si="128"/>
        <v>1626789.6641588164</v>
      </c>
      <c r="CM78" s="39">
        <f t="shared" si="129"/>
        <v>0.57488736229540605</v>
      </c>
      <c r="CN78" s="36">
        <f t="shared" si="130"/>
        <v>853879.39325269021</v>
      </c>
      <c r="CO78" s="39">
        <f t="shared" si="131"/>
        <v>0.53702726220706687</v>
      </c>
      <c r="CP78" s="36">
        <f t="shared" si="132"/>
        <v>2480669.0574115068</v>
      </c>
      <c r="CQ78" s="40">
        <f t="shared" si="133"/>
        <v>0.56126718443435497</v>
      </c>
      <c r="CR78" s="152"/>
      <c r="CS78" s="161" t="s">
        <v>76</v>
      </c>
      <c r="CT78" s="38">
        <f t="shared" si="134"/>
        <v>764869.86707084079</v>
      </c>
      <c r="CU78" s="36">
        <f t="shared" si="135"/>
        <v>2480669.0574115068</v>
      </c>
      <c r="CV78" s="37">
        <f t="shared" si="136"/>
        <v>3245538.9244823474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v>2538100.402739591</v>
      </c>
      <c r="E79" s="39">
        <v>23.032809135982493</v>
      </c>
      <c r="F79" s="39">
        <v>288944.85582637251</v>
      </c>
      <c r="G79" s="39">
        <v>9.8703578542861425</v>
      </c>
      <c r="H79" s="36">
        <v>2827045.2585659632</v>
      </c>
      <c r="I79" s="40">
        <v>20.270061867267732</v>
      </c>
      <c r="J79" s="38">
        <v>1063133.2647919143</v>
      </c>
      <c r="K79" s="39">
        <v>2.9970970559733261</v>
      </c>
      <c r="L79" s="36">
        <v>1169898.0793592483</v>
      </c>
      <c r="M79" s="39">
        <v>4.0620473785680495</v>
      </c>
      <c r="N79" s="36">
        <v>2233031.3441511625</v>
      </c>
      <c r="O79" s="40">
        <v>3.474302261845077</v>
      </c>
      <c r="P79" s="116">
        <f t="shared" si="107"/>
        <v>3601233.6675315052</v>
      </c>
      <c r="Q79" s="117">
        <f t="shared" si="108"/>
        <v>1458842.9351856208</v>
      </c>
      <c r="R79" s="118">
        <f t="shared" si="109"/>
        <v>5060076.6027171258</v>
      </c>
      <c r="S79" s="32"/>
      <c r="T79" s="35">
        <v>338109.08791863918</v>
      </c>
      <c r="U79" s="39">
        <v>1.753968957081254</v>
      </c>
      <c r="V79" s="39">
        <v>102155.09316942131</v>
      </c>
      <c r="W79" s="39">
        <v>1.753735505054443</v>
      </c>
      <c r="X79" s="36">
        <v>440264.18108806049</v>
      </c>
      <c r="Y79" s="40">
        <v>1.7539147833544229</v>
      </c>
      <c r="Z79" s="38">
        <v>1541758.3988707615</v>
      </c>
      <c r="AA79" s="39">
        <v>1.659107039795497</v>
      </c>
      <c r="AB79" s="36">
        <v>732762.19944973243</v>
      </c>
      <c r="AC79" s="39">
        <v>1.6889953772654576</v>
      </c>
      <c r="AD79" s="36">
        <v>2274520.5983204939</v>
      </c>
      <c r="AE79" s="40">
        <v>1.6686197410493568</v>
      </c>
      <c r="AF79" s="116">
        <f t="shared" si="110"/>
        <v>1879867.4867894007</v>
      </c>
      <c r="AG79" s="117">
        <f t="shared" si="111"/>
        <v>834917.29261915374</v>
      </c>
      <c r="AH79" s="118">
        <f t="shared" si="112"/>
        <v>2714784.7794085545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13"/>
        <v>0</v>
      </c>
      <c r="AW79" s="117">
        <f t="shared" si="114"/>
        <v>0</v>
      </c>
      <c r="AX79" s="118">
        <f t="shared" si="115"/>
        <v>0</v>
      </c>
      <c r="AY79" s="32"/>
      <c r="AZ79" s="35">
        <v>953039.699537009</v>
      </c>
      <c r="BA79" s="39">
        <v>4.7104035086864995</v>
      </c>
      <c r="BB79" s="39">
        <v>285008.300462991</v>
      </c>
      <c r="BC79" s="39">
        <v>4.7223200827974399</v>
      </c>
      <c r="BD79" s="36">
        <v>1238048</v>
      </c>
      <c r="BE79" s="40">
        <v>4.713141464900259</v>
      </c>
      <c r="BF79" s="38">
        <v>1263906.1888126885</v>
      </c>
      <c r="BG79" s="39">
        <v>1.1885891668204722</v>
      </c>
      <c r="BH79" s="36">
        <v>1162056.8111873113</v>
      </c>
      <c r="BI79" s="39">
        <v>2.2887918020869509</v>
      </c>
      <c r="BJ79" s="36">
        <v>2425963</v>
      </c>
      <c r="BK79" s="40">
        <v>1.5441342055130123</v>
      </c>
      <c r="BL79" s="116">
        <f t="shared" si="116"/>
        <v>2216945.8883496975</v>
      </c>
      <c r="BM79" s="117">
        <f t="shared" si="117"/>
        <v>1447065.1116503023</v>
      </c>
      <c r="BN79" s="118">
        <f t="shared" si="118"/>
        <v>3664011</v>
      </c>
      <c r="BO79" s="32"/>
      <c r="BP79" s="35">
        <v>76828.77</v>
      </c>
      <c r="BQ79" s="39">
        <v>0.72956944932435641</v>
      </c>
      <c r="BR79" s="39">
        <v>10304.530000000002</v>
      </c>
      <c r="BS79" s="39">
        <v>0.48037527388000573</v>
      </c>
      <c r="BT79" s="36">
        <v>87133.3</v>
      </c>
      <c r="BU79" s="40">
        <v>0.68739882295397536</v>
      </c>
      <c r="BV79" s="38">
        <v>258887.53999999995</v>
      </c>
      <c r="BW79" s="39">
        <v>0.81403240564599033</v>
      </c>
      <c r="BX79" s="36">
        <v>127874.62</v>
      </c>
      <c r="BY79" s="39">
        <v>0.58308499044718132</v>
      </c>
      <c r="BZ79" s="36">
        <v>386762.15999999992</v>
      </c>
      <c r="CA79" s="40">
        <v>0.71977444364627086</v>
      </c>
      <c r="CB79" s="116">
        <f t="shared" si="119"/>
        <v>335716.30999999994</v>
      </c>
      <c r="CC79" s="117">
        <f t="shared" si="120"/>
        <v>138179.15</v>
      </c>
      <c r="CD79" s="118">
        <f t="shared" si="121"/>
        <v>473895.45999999996</v>
      </c>
      <c r="CE79" s="32"/>
      <c r="CF79" s="38">
        <f t="shared" si="122"/>
        <v>3906077.9601952392</v>
      </c>
      <c r="CG79" s="39">
        <f t="shared" si="123"/>
        <v>5.8822174215424221</v>
      </c>
      <c r="CH79" s="36">
        <f t="shared" si="124"/>
        <v>686412.77945878485</v>
      </c>
      <c r="CI79" s="39">
        <f t="shared" si="125"/>
        <v>3.4789700116692561</v>
      </c>
      <c r="CJ79" s="36">
        <f t="shared" si="126"/>
        <v>4592490.7396540241</v>
      </c>
      <c r="CK79" s="40">
        <f t="shared" si="127"/>
        <v>5.3317235458372698</v>
      </c>
      <c r="CL79" s="38">
        <f t="shared" si="128"/>
        <v>4127685.3924753643</v>
      </c>
      <c r="CM79" s="39">
        <f t="shared" si="129"/>
        <v>1.4586730048426093</v>
      </c>
      <c r="CN79" s="36">
        <f t="shared" si="130"/>
        <v>3192591.7099962924</v>
      </c>
      <c r="CO79" s="39">
        <f t="shared" si="131"/>
        <v>2.0079050963312204</v>
      </c>
      <c r="CP79" s="36">
        <f t="shared" si="132"/>
        <v>7320277.1024716571</v>
      </c>
      <c r="CQ79" s="40">
        <f t="shared" si="133"/>
        <v>1.6562593491897548</v>
      </c>
      <c r="CR79" s="152"/>
      <c r="CS79" s="161" t="s">
        <v>77</v>
      </c>
      <c r="CT79" s="38">
        <f t="shared" si="134"/>
        <v>4592490.7396540241</v>
      </c>
      <c r="CU79" s="36">
        <f t="shared" si="135"/>
        <v>7320277.1024716571</v>
      </c>
      <c r="CV79" s="37">
        <f t="shared" si="136"/>
        <v>11912767.84212568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v>1055354.1045665115</v>
      </c>
      <c r="E80" s="39">
        <v>9.5771505473615992</v>
      </c>
      <c r="F80" s="39">
        <v>493211.17179146106</v>
      </c>
      <c r="G80" s="39">
        <v>16.848096324091721</v>
      </c>
      <c r="H80" s="36">
        <v>1548565.2763579725</v>
      </c>
      <c r="I80" s="40">
        <v>11.103293752432243</v>
      </c>
      <c r="J80" s="38">
        <v>1591047.8650407626</v>
      </c>
      <c r="K80" s="39">
        <v>4.4853500780634992</v>
      </c>
      <c r="L80" s="36">
        <v>1530534.5767588615</v>
      </c>
      <c r="M80" s="39">
        <v>5.3142270040619204</v>
      </c>
      <c r="N80" s="36">
        <v>3121582.4417996239</v>
      </c>
      <c r="O80" s="40">
        <v>4.856770580711629</v>
      </c>
      <c r="P80" s="116">
        <f t="shared" si="107"/>
        <v>2646401.969607274</v>
      </c>
      <c r="Q80" s="117">
        <f t="shared" si="108"/>
        <v>2023745.7485503226</v>
      </c>
      <c r="R80" s="118">
        <f t="shared" si="109"/>
        <v>4670147.7181575969</v>
      </c>
      <c r="S80" s="32"/>
      <c r="T80" s="35">
        <v>837534.37671626359</v>
      </c>
      <c r="U80" s="39">
        <v>4.3447790956811483</v>
      </c>
      <c r="V80" s="39">
        <v>282481.66318345722</v>
      </c>
      <c r="W80" s="39">
        <v>4.8494706125915403</v>
      </c>
      <c r="X80" s="36">
        <v>1120016.0398997208</v>
      </c>
      <c r="Y80" s="40">
        <v>4.4618953218483171</v>
      </c>
      <c r="Z80" s="38">
        <v>4029675.1169834468</v>
      </c>
      <c r="AA80" s="39">
        <v>4.3363878280622927</v>
      </c>
      <c r="AB80" s="36">
        <v>1930428.1959897168</v>
      </c>
      <c r="AC80" s="39">
        <v>4.4495803708460784</v>
      </c>
      <c r="AD80" s="36">
        <v>5960103.312973164</v>
      </c>
      <c r="AE80" s="40">
        <v>4.3724141491900275</v>
      </c>
      <c r="AF80" s="116">
        <f t="shared" si="110"/>
        <v>4867209.4936997108</v>
      </c>
      <c r="AG80" s="117">
        <f t="shared" si="111"/>
        <v>2212909.859173174</v>
      </c>
      <c r="AH80" s="118">
        <f t="shared" si="112"/>
        <v>7080119.3528728848</v>
      </c>
      <c r="AI80" s="32"/>
      <c r="AJ80" s="35">
        <v>563982.80985782761</v>
      </c>
      <c r="AK80" s="39">
        <v>10.551201262026259</v>
      </c>
      <c r="AL80" s="36">
        <v>245981.92467986807</v>
      </c>
      <c r="AM80" s="39">
        <v>8.7929195596020762</v>
      </c>
      <c r="AN80" s="36">
        <v>809964.73453769565</v>
      </c>
      <c r="AO80" s="40">
        <v>9.9471272985336032</v>
      </c>
      <c r="AP80" s="38">
        <v>989282.62084303796</v>
      </c>
      <c r="AQ80" s="39">
        <v>6.0188155680530402</v>
      </c>
      <c r="AR80" s="36">
        <v>206347.2840936209</v>
      </c>
      <c r="AS80" s="39">
        <v>1.462045715434906</v>
      </c>
      <c r="AT80" s="36">
        <v>1195629.9049366589</v>
      </c>
      <c r="AU80" s="40">
        <v>3.9136693658503865</v>
      </c>
      <c r="AV80" s="116">
        <f t="shared" si="113"/>
        <v>1553265.4307008656</v>
      </c>
      <c r="AW80" s="117">
        <f t="shared" si="114"/>
        <v>452329.20877348899</v>
      </c>
      <c r="AX80" s="118">
        <f t="shared" si="115"/>
        <v>2005594.6394743547</v>
      </c>
      <c r="AY80" s="32"/>
      <c r="AZ80" s="35">
        <v>5425334.1492961515</v>
      </c>
      <c r="BA80" s="39">
        <v>26.814741321957793</v>
      </c>
      <c r="BB80" s="39">
        <v>1622456.3007038489</v>
      </c>
      <c r="BC80" s="39">
        <v>26.88257836641472</v>
      </c>
      <c r="BD80" s="36">
        <v>7047790.4500000002</v>
      </c>
      <c r="BE80" s="40">
        <v>26.830327584894167</v>
      </c>
      <c r="BF80" s="38">
        <v>5672493.2639204375</v>
      </c>
      <c r="BG80" s="39">
        <v>5.3344655655904383</v>
      </c>
      <c r="BH80" s="36">
        <v>5215386.6260795631</v>
      </c>
      <c r="BI80" s="39">
        <v>10.272246623027382</v>
      </c>
      <c r="BJ80" s="36">
        <v>10887879.890000001</v>
      </c>
      <c r="BK80" s="40">
        <v>6.9301748475414735</v>
      </c>
      <c r="BL80" s="116">
        <f t="shared" si="116"/>
        <v>11097827.413216589</v>
      </c>
      <c r="BM80" s="117">
        <f t="shared" si="117"/>
        <v>6837842.9267834118</v>
      </c>
      <c r="BN80" s="118">
        <f t="shared" si="118"/>
        <v>17935670.34</v>
      </c>
      <c r="BO80" s="32"/>
      <c r="BP80" s="35">
        <v>29361.750000000015</v>
      </c>
      <c r="BQ80" s="39">
        <v>0.27882049626330646</v>
      </c>
      <c r="BR80" s="39">
        <v>15312.369999999995</v>
      </c>
      <c r="BS80" s="39">
        <v>0.71383012446972149</v>
      </c>
      <c r="BT80" s="36">
        <v>44674.12000000001</v>
      </c>
      <c r="BU80" s="40">
        <v>0.35243629593398451</v>
      </c>
      <c r="BV80" s="38">
        <v>385791.93999999994</v>
      </c>
      <c r="BW80" s="39">
        <v>1.2130639465964008</v>
      </c>
      <c r="BX80" s="36">
        <v>434131.02</v>
      </c>
      <c r="BY80" s="39">
        <v>1.9795584272275852</v>
      </c>
      <c r="BZ80" s="36">
        <v>819922.96</v>
      </c>
      <c r="CA80" s="40">
        <v>1.5258979636653278</v>
      </c>
      <c r="CB80" s="116">
        <f t="shared" si="119"/>
        <v>415153.68999999994</v>
      </c>
      <c r="CC80" s="117">
        <f t="shared" si="120"/>
        <v>449443.39</v>
      </c>
      <c r="CD80" s="118">
        <f t="shared" si="121"/>
        <v>864597.08</v>
      </c>
      <c r="CE80" s="32"/>
      <c r="CF80" s="38">
        <f t="shared" si="122"/>
        <v>7911567.1904367544</v>
      </c>
      <c r="CG80" s="39">
        <f t="shared" si="123"/>
        <v>11.914139664781397</v>
      </c>
      <c r="CH80" s="36">
        <f t="shared" si="124"/>
        <v>2659443.4303586353</v>
      </c>
      <c r="CI80" s="39">
        <f t="shared" si="125"/>
        <v>13.478950594776979</v>
      </c>
      <c r="CJ80" s="36">
        <f t="shared" si="126"/>
        <v>10571010.62079539</v>
      </c>
      <c r="CK80" s="40">
        <f t="shared" si="127"/>
        <v>12.272579178774055</v>
      </c>
      <c r="CL80" s="38">
        <f t="shared" si="128"/>
        <v>12668290.806787685</v>
      </c>
      <c r="CM80" s="39">
        <f t="shared" si="129"/>
        <v>4.4768174074127396</v>
      </c>
      <c r="CN80" s="36">
        <f t="shared" si="130"/>
        <v>9316827.7029217612</v>
      </c>
      <c r="CO80" s="39">
        <f t="shared" si="131"/>
        <v>5.8595985724583066</v>
      </c>
      <c r="CP80" s="36">
        <f t="shared" si="132"/>
        <v>21985118.509709448</v>
      </c>
      <c r="CQ80" s="40">
        <f t="shared" si="133"/>
        <v>4.9742731818794548</v>
      </c>
      <c r="CR80" s="152"/>
      <c r="CS80" s="161" t="s">
        <v>78</v>
      </c>
      <c r="CT80" s="38">
        <f t="shared" si="134"/>
        <v>10571010.62079539</v>
      </c>
      <c r="CU80" s="36">
        <f t="shared" si="135"/>
        <v>21985118.509709448</v>
      </c>
      <c r="CV80" s="37">
        <f t="shared" si="136"/>
        <v>32556129.130504839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v>646805.51420820004</v>
      </c>
      <c r="E81" s="39">
        <v>5.8696448496592408</v>
      </c>
      <c r="F81" s="39">
        <v>145899.82557637885</v>
      </c>
      <c r="G81" s="39">
        <v>4.9839388391193156</v>
      </c>
      <c r="H81" s="36">
        <v>792705.33978457889</v>
      </c>
      <c r="I81" s="40">
        <v>5.6837386070351039</v>
      </c>
      <c r="J81" s="38">
        <v>339315.67919912469</v>
      </c>
      <c r="K81" s="39">
        <v>0.95657059829873248</v>
      </c>
      <c r="L81" s="36">
        <v>442483.10080729995</v>
      </c>
      <c r="M81" s="39">
        <v>1.5363623134413398</v>
      </c>
      <c r="N81" s="36">
        <v>781798.78000642464</v>
      </c>
      <c r="O81" s="40">
        <v>1.216375791946865</v>
      </c>
      <c r="P81" s="116">
        <f t="shared" si="107"/>
        <v>986121.19340732472</v>
      </c>
      <c r="Q81" s="117">
        <f t="shared" si="108"/>
        <v>588382.9263836788</v>
      </c>
      <c r="R81" s="118">
        <f t="shared" si="109"/>
        <v>1574504.1197910034</v>
      </c>
      <c r="S81" s="32"/>
      <c r="T81" s="35">
        <v>209610.28338653524</v>
      </c>
      <c r="U81" s="39">
        <v>1.0873707429995396</v>
      </c>
      <c r="V81" s="39">
        <v>54603.634580310551</v>
      </c>
      <c r="W81" s="39">
        <v>0.93740145202249869</v>
      </c>
      <c r="X81" s="36">
        <v>264213.91796684579</v>
      </c>
      <c r="Y81" s="40">
        <v>1.0525696084218892</v>
      </c>
      <c r="Z81" s="38">
        <v>724656.51014634478</v>
      </c>
      <c r="AA81" s="39">
        <v>0.77981265955679702</v>
      </c>
      <c r="AB81" s="36">
        <v>349202.302456673</v>
      </c>
      <c r="AC81" s="39">
        <v>0.80490106479658174</v>
      </c>
      <c r="AD81" s="36">
        <v>1073858.8126030178</v>
      </c>
      <c r="AE81" s="40">
        <v>0.78779766388237071</v>
      </c>
      <c r="AF81" s="116">
        <f t="shared" si="110"/>
        <v>934266.79353288002</v>
      </c>
      <c r="AG81" s="117">
        <f t="shared" si="111"/>
        <v>403805.93703698355</v>
      </c>
      <c r="AH81" s="118">
        <f t="shared" si="112"/>
        <v>1338072.7305698637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13"/>
        <v>0</v>
      </c>
      <c r="AW81" s="117">
        <f t="shared" si="114"/>
        <v>0</v>
      </c>
      <c r="AX81" s="118">
        <f t="shared" si="115"/>
        <v>0</v>
      </c>
      <c r="AY81" s="32"/>
      <c r="AZ81" s="35">
        <v>2511003.4715443752</v>
      </c>
      <c r="BA81" s="39">
        <v>12.410647288284657</v>
      </c>
      <c r="BB81" s="39">
        <v>750920.27355125104</v>
      </c>
      <c r="BC81" s="39">
        <v>12.442044258396214</v>
      </c>
      <c r="BD81" s="36">
        <v>3261923.7450956265</v>
      </c>
      <c r="BE81" s="40">
        <v>12.417861067061164</v>
      </c>
      <c r="BF81" s="38">
        <v>3104861.4973720135</v>
      </c>
      <c r="BG81" s="39">
        <v>2.9198407072609762</v>
      </c>
      <c r="BH81" s="36">
        <v>2854662.381393793</v>
      </c>
      <c r="BI81" s="39">
        <v>5.6225545888624877</v>
      </c>
      <c r="BJ81" s="36">
        <v>5959523.8787658066</v>
      </c>
      <c r="BK81" s="40">
        <v>3.793258458506525</v>
      </c>
      <c r="BL81" s="116">
        <f t="shared" si="116"/>
        <v>5615864.9689163882</v>
      </c>
      <c r="BM81" s="117">
        <f t="shared" si="117"/>
        <v>3605582.6549450438</v>
      </c>
      <c r="BN81" s="118">
        <f t="shared" si="118"/>
        <v>9221447.6238614321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19"/>
        <v>0</v>
      </c>
      <c r="CC81" s="117">
        <f t="shared" si="120"/>
        <v>0</v>
      </c>
      <c r="CD81" s="118">
        <f t="shared" si="121"/>
        <v>0</v>
      </c>
      <c r="CE81" s="32"/>
      <c r="CF81" s="38">
        <f t="shared" si="122"/>
        <v>3367419.2691391106</v>
      </c>
      <c r="CG81" s="39">
        <f t="shared" si="123"/>
        <v>5.0710437662584855</v>
      </c>
      <c r="CH81" s="36">
        <f t="shared" si="124"/>
        <v>951423.73370794044</v>
      </c>
      <c r="CI81" s="39">
        <f t="shared" si="125"/>
        <v>4.8221343439586501</v>
      </c>
      <c r="CJ81" s="36">
        <f t="shared" si="126"/>
        <v>4318843.0028470512</v>
      </c>
      <c r="CK81" s="40">
        <f t="shared" si="127"/>
        <v>5.0140279500680922</v>
      </c>
      <c r="CL81" s="38">
        <f t="shared" si="128"/>
        <v>4168833.6867174832</v>
      </c>
      <c r="CM81" s="39">
        <f t="shared" si="129"/>
        <v>1.4732143034880238</v>
      </c>
      <c r="CN81" s="36">
        <f t="shared" si="130"/>
        <v>3646347.7846577661</v>
      </c>
      <c r="CO81" s="39">
        <f t="shared" si="131"/>
        <v>2.2932842545716206</v>
      </c>
      <c r="CP81" s="36">
        <f t="shared" si="132"/>
        <v>7815181.4713752493</v>
      </c>
      <c r="CQ81" s="40">
        <f t="shared" si="133"/>
        <v>1.7682346168575138</v>
      </c>
      <c r="CR81" s="152"/>
      <c r="CS81" s="161" t="s">
        <v>79</v>
      </c>
      <c r="CT81" s="38">
        <f t="shared" si="134"/>
        <v>4318843.0028470512</v>
      </c>
      <c r="CU81" s="36">
        <f t="shared" si="135"/>
        <v>7815181.4713752493</v>
      </c>
      <c r="CV81" s="37">
        <f t="shared" si="136"/>
        <v>12134024.474222301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v>621017.86615097628</v>
      </c>
      <c r="E82" s="39">
        <v>5.6356265361493376</v>
      </c>
      <c r="F82" s="39">
        <v>354088.55121018807</v>
      </c>
      <c r="G82" s="39">
        <v>12.09566684464672</v>
      </c>
      <c r="H82" s="36">
        <v>975106.41736116435</v>
      </c>
      <c r="I82" s="40">
        <v>6.9915638411486736</v>
      </c>
      <c r="J82" s="38">
        <v>1229131.8658895923</v>
      </c>
      <c r="K82" s="39">
        <v>3.4650665336689745</v>
      </c>
      <c r="L82" s="36">
        <v>1073149.8876576195</v>
      </c>
      <c r="M82" s="39">
        <v>3.7261243221783484</v>
      </c>
      <c r="N82" s="36">
        <v>2302281.7535472121</v>
      </c>
      <c r="O82" s="40">
        <v>3.5820467655792374</v>
      </c>
      <c r="P82" s="116">
        <f t="shared" si="107"/>
        <v>1850149.7320405687</v>
      </c>
      <c r="Q82" s="117">
        <f t="shared" si="108"/>
        <v>1427238.4388678076</v>
      </c>
      <c r="R82" s="118">
        <f t="shared" si="109"/>
        <v>3277388.1709083766</v>
      </c>
      <c r="S82" s="32"/>
      <c r="T82" s="35">
        <v>1703975.8593665161</v>
      </c>
      <c r="U82" s="39">
        <v>8.8395162027230452</v>
      </c>
      <c r="V82" s="39">
        <v>675358.04443739378</v>
      </c>
      <c r="W82" s="39">
        <v>11.594129518238519</v>
      </c>
      <c r="X82" s="36">
        <v>2379333.9038039101</v>
      </c>
      <c r="Y82" s="40">
        <v>9.4787381932925534</v>
      </c>
      <c r="Z82" s="38">
        <v>2567932.4777925713</v>
      </c>
      <c r="AA82" s="39">
        <v>2.7633868281474396</v>
      </c>
      <c r="AB82" s="36">
        <v>1522262.1715572407</v>
      </c>
      <c r="AC82" s="39">
        <v>3.5087696563455628</v>
      </c>
      <c r="AD82" s="36">
        <v>4090194.649349812</v>
      </c>
      <c r="AE82" s="40">
        <v>3.0006233145037742</v>
      </c>
      <c r="AF82" s="116">
        <f t="shared" si="110"/>
        <v>4271908.3371590879</v>
      </c>
      <c r="AG82" s="117">
        <f t="shared" si="111"/>
        <v>2197620.2159946347</v>
      </c>
      <c r="AH82" s="118">
        <f t="shared" si="112"/>
        <v>6469528.5531537225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13"/>
        <v>0</v>
      </c>
      <c r="AW82" s="117">
        <f t="shared" si="114"/>
        <v>0</v>
      </c>
      <c r="AX82" s="118">
        <f t="shared" si="115"/>
        <v>0</v>
      </c>
      <c r="AY82" s="32"/>
      <c r="AZ82" s="35">
        <v>1269451.5347966105</v>
      </c>
      <c r="BA82" s="39">
        <v>6.2742705959870788</v>
      </c>
      <c r="BB82" s="39">
        <v>379631.85020338983</v>
      </c>
      <c r="BC82" s="39">
        <v>6.2901435059004855</v>
      </c>
      <c r="BD82" s="36">
        <v>1649083.3850000002</v>
      </c>
      <c r="BE82" s="40">
        <v>6.2779175612913063</v>
      </c>
      <c r="BF82" s="38">
        <v>2546454.8593643</v>
      </c>
      <c r="BG82" s="39">
        <v>2.3947098973231729</v>
      </c>
      <c r="BH82" s="36">
        <v>2341253.8366357</v>
      </c>
      <c r="BI82" s="39">
        <v>4.6113430396069122</v>
      </c>
      <c r="BJ82" s="36">
        <v>4887708.6960000005</v>
      </c>
      <c r="BK82" s="40">
        <v>3.1110442261802849</v>
      </c>
      <c r="BL82" s="116">
        <f t="shared" si="116"/>
        <v>3815906.3941609105</v>
      </c>
      <c r="BM82" s="117">
        <f t="shared" si="117"/>
        <v>2720885.6868390897</v>
      </c>
      <c r="BN82" s="118">
        <f t="shared" si="118"/>
        <v>6536792.0810000002</v>
      </c>
      <c r="BO82" s="32"/>
      <c r="BP82" s="35">
        <v>573068.26</v>
      </c>
      <c r="BQ82" s="39">
        <v>5.4418819261777474</v>
      </c>
      <c r="BR82" s="39">
        <v>42934.60000000002</v>
      </c>
      <c r="BS82" s="39">
        <v>2.0015197426693403</v>
      </c>
      <c r="BT82" s="36">
        <v>616002.86</v>
      </c>
      <c r="BU82" s="40">
        <v>4.8596763912336893</v>
      </c>
      <c r="BV82" s="38">
        <v>450653.11999999965</v>
      </c>
      <c r="BW82" s="39">
        <v>1.4170100399017695</v>
      </c>
      <c r="BX82" s="36">
        <v>196227.46000000017</v>
      </c>
      <c r="BY82" s="39">
        <v>0.89476149872097177</v>
      </c>
      <c r="BZ82" s="36">
        <v>646880.57999999984</v>
      </c>
      <c r="CA82" s="40">
        <v>1.203861591772776</v>
      </c>
      <c r="CB82" s="116">
        <f t="shared" si="119"/>
        <v>1023721.3799999997</v>
      </c>
      <c r="CC82" s="117">
        <f t="shared" si="120"/>
        <v>239162.06000000017</v>
      </c>
      <c r="CD82" s="118">
        <f t="shared" si="121"/>
        <v>1262883.44</v>
      </c>
      <c r="CE82" s="32"/>
      <c r="CF82" s="38">
        <f t="shared" si="122"/>
        <v>4167513.520314103</v>
      </c>
      <c r="CG82" s="39">
        <f t="shared" si="123"/>
        <v>6.2759168873526274</v>
      </c>
      <c r="CH82" s="36">
        <f t="shared" si="124"/>
        <v>1452013.0458509717</v>
      </c>
      <c r="CI82" s="39">
        <f t="shared" si="125"/>
        <v>7.3592887461259471</v>
      </c>
      <c r="CJ82" s="36">
        <f t="shared" si="126"/>
        <v>5619526.5661650747</v>
      </c>
      <c r="CK82" s="40">
        <f t="shared" si="127"/>
        <v>6.5240767609120018</v>
      </c>
      <c r="CL82" s="38">
        <f t="shared" si="128"/>
        <v>6794172.3230464626</v>
      </c>
      <c r="CM82" s="39">
        <f t="shared" si="129"/>
        <v>2.4009765317732668</v>
      </c>
      <c r="CN82" s="36">
        <f t="shared" si="130"/>
        <v>5132893.3558505597</v>
      </c>
      <c r="CO82" s="39">
        <f t="shared" si="131"/>
        <v>3.2282119557808935</v>
      </c>
      <c r="CP82" s="36">
        <f t="shared" si="132"/>
        <v>11927065.678897023</v>
      </c>
      <c r="CQ82" s="40">
        <f t="shared" si="133"/>
        <v>2.6985746253244285</v>
      </c>
      <c r="CR82" s="152"/>
      <c r="CS82" s="161" t="s">
        <v>80</v>
      </c>
      <c r="CT82" s="38">
        <f t="shared" si="134"/>
        <v>5619526.5661650747</v>
      </c>
      <c r="CU82" s="36">
        <f t="shared" si="135"/>
        <v>11927065.678897023</v>
      </c>
      <c r="CV82" s="37">
        <f t="shared" si="136"/>
        <v>17546592.245062098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v>1995237.5923041597</v>
      </c>
      <c r="E83" s="39">
        <v>18.106425811553699</v>
      </c>
      <c r="F83" s="39">
        <v>509642.50996164139</v>
      </c>
      <c r="G83" s="39">
        <v>17.409390925792216</v>
      </c>
      <c r="H83" s="36">
        <v>2504880.1022658013</v>
      </c>
      <c r="I83" s="40">
        <v>17.960120903324761</v>
      </c>
      <c r="J83" s="38">
        <v>1191454.9942444717</v>
      </c>
      <c r="K83" s="39">
        <v>3.3588510244515315</v>
      </c>
      <c r="L83" s="36">
        <v>1548611.4267558616</v>
      </c>
      <c r="M83" s="39">
        <v>5.3769923187834383</v>
      </c>
      <c r="N83" s="36">
        <v>2740066.4210003335</v>
      </c>
      <c r="O83" s="40">
        <v>4.2631819696673139</v>
      </c>
      <c r="P83" s="116">
        <f t="shared" si="107"/>
        <v>3186692.5865486311</v>
      </c>
      <c r="Q83" s="117">
        <f t="shared" si="108"/>
        <v>2058253.936717503</v>
      </c>
      <c r="R83" s="118">
        <f t="shared" si="109"/>
        <v>5244946.5232661339</v>
      </c>
      <c r="S83" s="32"/>
      <c r="T83" s="35">
        <v>1674111.2560255034</v>
      </c>
      <c r="U83" s="39">
        <v>8.6845910940898037</v>
      </c>
      <c r="V83" s="39">
        <v>440898.9367175675</v>
      </c>
      <c r="W83" s="39">
        <v>7.5690804586706868</v>
      </c>
      <c r="X83" s="36">
        <v>2115010.1927430709</v>
      </c>
      <c r="Y83" s="40">
        <v>8.4257311935521386</v>
      </c>
      <c r="Z83" s="38">
        <v>6115518.9189450694</v>
      </c>
      <c r="AA83" s="39">
        <v>6.580992519875891</v>
      </c>
      <c r="AB83" s="36">
        <v>2916965.4243890811</v>
      </c>
      <c r="AC83" s="39">
        <v>6.7235197464280585</v>
      </c>
      <c r="AD83" s="36">
        <v>9032484.3433341496</v>
      </c>
      <c r="AE83" s="40">
        <v>6.6263553282988958</v>
      </c>
      <c r="AF83" s="116">
        <f t="shared" si="110"/>
        <v>7789630.1749705728</v>
      </c>
      <c r="AG83" s="117">
        <f t="shared" si="111"/>
        <v>3357864.3611066486</v>
      </c>
      <c r="AH83" s="118">
        <f t="shared" si="112"/>
        <v>11147494.536077222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13"/>
        <v>0</v>
      </c>
      <c r="AW83" s="117">
        <f t="shared" si="114"/>
        <v>0</v>
      </c>
      <c r="AX83" s="118">
        <f t="shared" si="115"/>
        <v>0</v>
      </c>
      <c r="AY83" s="32"/>
      <c r="AZ83" s="35">
        <v>835215.31655079639</v>
      </c>
      <c r="BA83" s="39">
        <v>4.1280559031285149</v>
      </c>
      <c r="BB83" s="39">
        <v>249772.69887754315</v>
      </c>
      <c r="BC83" s="39">
        <v>4.1384992301201464</v>
      </c>
      <c r="BD83" s="36">
        <v>1084988.0154283396</v>
      </c>
      <c r="BE83" s="40">
        <v>4.1304553655715681</v>
      </c>
      <c r="BF83" s="38">
        <v>3004113.1635845117</v>
      </c>
      <c r="BG83" s="39">
        <v>2.8250960346144018</v>
      </c>
      <c r="BH83" s="36">
        <v>2762032.652597608</v>
      </c>
      <c r="BI83" s="39">
        <v>5.4401106998398605</v>
      </c>
      <c r="BJ83" s="36">
        <v>5766145.8161821198</v>
      </c>
      <c r="BK83" s="40">
        <v>3.6701726237137819</v>
      </c>
      <c r="BL83" s="116">
        <f t="shared" si="116"/>
        <v>3839328.4801353081</v>
      </c>
      <c r="BM83" s="117">
        <f t="shared" si="117"/>
        <v>3011805.3514751513</v>
      </c>
      <c r="BN83" s="118">
        <f t="shared" si="118"/>
        <v>6851133.8316104598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19"/>
        <v>0</v>
      </c>
      <c r="CC83" s="117">
        <f t="shared" si="120"/>
        <v>0</v>
      </c>
      <c r="CD83" s="118">
        <f t="shared" si="121"/>
        <v>0</v>
      </c>
      <c r="CE83" s="32"/>
      <c r="CF83" s="38">
        <f t="shared" si="122"/>
        <v>4504564.1648804601</v>
      </c>
      <c r="CG83" s="39">
        <f t="shared" si="123"/>
        <v>6.7834861662082986</v>
      </c>
      <c r="CH83" s="36">
        <f t="shared" si="124"/>
        <v>1200314.1455567521</v>
      </c>
      <c r="CI83" s="39">
        <f t="shared" si="125"/>
        <v>6.0835943647011943</v>
      </c>
      <c r="CJ83" s="36">
        <f t="shared" si="126"/>
        <v>5704878.3104372118</v>
      </c>
      <c r="CK83" s="40">
        <f t="shared" si="127"/>
        <v>6.6231671958005691</v>
      </c>
      <c r="CL83" s="38">
        <f t="shared" si="128"/>
        <v>10311087.076774053</v>
      </c>
      <c r="CM83" s="39">
        <f t="shared" si="129"/>
        <v>3.6438107412183478</v>
      </c>
      <c r="CN83" s="36">
        <f t="shared" si="130"/>
        <v>7227609.5037425505</v>
      </c>
      <c r="CO83" s="39">
        <f t="shared" si="131"/>
        <v>4.5456341665666615</v>
      </c>
      <c r="CP83" s="36">
        <f t="shared" si="132"/>
        <v>17538696.580516603</v>
      </c>
      <c r="CQ83" s="40">
        <f t="shared" si="133"/>
        <v>3.9682418817553882</v>
      </c>
      <c r="CR83" s="152"/>
      <c r="CS83" s="161" t="s">
        <v>81</v>
      </c>
      <c r="CT83" s="38">
        <f t="shared" si="134"/>
        <v>5704878.3104372118</v>
      </c>
      <c r="CU83" s="36">
        <f t="shared" si="135"/>
        <v>17538696.580516603</v>
      </c>
      <c r="CV83" s="37">
        <f t="shared" si="136"/>
        <v>23243574.890953816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07"/>
        <v>0</v>
      </c>
      <c r="Q84" s="117">
        <f t="shared" si="108"/>
        <v>0</v>
      </c>
      <c r="R84" s="118">
        <f t="shared" si="109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10"/>
        <v>0</v>
      </c>
      <c r="AG84" s="117">
        <f t="shared" si="111"/>
        <v>0</v>
      </c>
      <c r="AH84" s="118">
        <f t="shared" si="112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13"/>
        <v>0</v>
      </c>
      <c r="AW84" s="117">
        <f t="shared" si="114"/>
        <v>0</v>
      </c>
      <c r="AX84" s="118">
        <f t="shared" si="115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16"/>
        <v>0</v>
      </c>
      <c r="BM84" s="117">
        <f t="shared" si="117"/>
        <v>0</v>
      </c>
      <c r="BN84" s="118">
        <f t="shared" si="118"/>
        <v>0</v>
      </c>
      <c r="BO84" s="32"/>
      <c r="BP84" s="35">
        <v>34747.660000000003</v>
      </c>
      <c r="BQ84" s="39">
        <v>0.32996533943612488</v>
      </c>
      <c r="BR84" s="39">
        <v>7363.5699999999979</v>
      </c>
      <c r="BS84" s="39">
        <v>0.34327397324134062</v>
      </c>
      <c r="BT84" s="36">
        <v>42111.23</v>
      </c>
      <c r="BU84" s="40">
        <v>0.33221753262121523</v>
      </c>
      <c r="BV84" s="38">
        <v>176084.89</v>
      </c>
      <c r="BW84" s="39">
        <v>0.5536720948586773</v>
      </c>
      <c r="BX84" s="36">
        <v>72354.23000000001</v>
      </c>
      <c r="BY84" s="39">
        <v>0.32992211830903717</v>
      </c>
      <c r="BZ84" s="36">
        <v>248439.12000000002</v>
      </c>
      <c r="CA84" s="40">
        <v>0.46235166692100693</v>
      </c>
      <c r="CB84" s="116">
        <f t="shared" si="119"/>
        <v>210832.55000000002</v>
      </c>
      <c r="CC84" s="117">
        <f t="shared" si="120"/>
        <v>79717.8</v>
      </c>
      <c r="CD84" s="118">
        <f t="shared" si="121"/>
        <v>290550.35000000003</v>
      </c>
      <c r="CE84" s="32"/>
      <c r="CF84" s="38">
        <f t="shared" si="122"/>
        <v>34747.660000000003</v>
      </c>
      <c r="CG84" s="39">
        <f t="shared" si="123"/>
        <v>5.2326987093625876E-2</v>
      </c>
      <c r="CH84" s="36">
        <f t="shared" si="124"/>
        <v>7363.5699999999979</v>
      </c>
      <c r="CI84" s="39">
        <f t="shared" si="125"/>
        <v>3.732104059750474E-2</v>
      </c>
      <c r="CJ84" s="36">
        <f t="shared" si="126"/>
        <v>42111.23</v>
      </c>
      <c r="CK84" s="40">
        <f t="shared" si="127"/>
        <v>4.8889687375196209E-2</v>
      </c>
      <c r="CL84" s="38">
        <f t="shared" si="128"/>
        <v>176084.89</v>
      </c>
      <c r="CM84" s="39">
        <f t="shared" si="129"/>
        <v>6.2226223944273955E-2</v>
      </c>
      <c r="CN84" s="36">
        <f t="shared" si="130"/>
        <v>72354.23000000001</v>
      </c>
      <c r="CO84" s="39">
        <f t="shared" si="131"/>
        <v>4.5505482803590312E-2</v>
      </c>
      <c r="CP84" s="36">
        <f t="shared" si="132"/>
        <v>248439.12000000002</v>
      </c>
      <c r="CQ84" s="40">
        <f t="shared" si="133"/>
        <v>5.6210934291755339E-2</v>
      </c>
      <c r="CR84" s="152"/>
      <c r="CS84" s="161" t="s">
        <v>82</v>
      </c>
      <c r="CT84" s="38">
        <f t="shared" si="134"/>
        <v>42111.23</v>
      </c>
      <c r="CU84" s="36">
        <f t="shared" si="135"/>
        <v>248439.12000000002</v>
      </c>
      <c r="CV84" s="37">
        <f t="shared" si="136"/>
        <v>290550.35000000003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v>519906.08138003718</v>
      </c>
      <c r="E85" s="39">
        <v>4.7180550966925647</v>
      </c>
      <c r="F85" s="39">
        <v>7343.5185161773697</v>
      </c>
      <c r="G85" s="39">
        <v>0.2508546326493602</v>
      </c>
      <c r="H85" s="36">
        <v>527249.59989621455</v>
      </c>
      <c r="I85" s="40">
        <v>3.7804071148155831</v>
      </c>
      <c r="J85" s="38">
        <v>34217.185402334318</v>
      </c>
      <c r="K85" s="39">
        <v>9.6462248928973246E-2</v>
      </c>
      <c r="L85" s="36">
        <v>49937.940044167422</v>
      </c>
      <c r="M85" s="39">
        <v>0.17339141077879155</v>
      </c>
      <c r="N85" s="36">
        <v>84155.125446501741</v>
      </c>
      <c r="O85" s="40">
        <v>0.13093427615803535</v>
      </c>
      <c r="P85" s="116">
        <f t="shared" si="107"/>
        <v>554123.26678237156</v>
      </c>
      <c r="Q85" s="117">
        <f t="shared" si="108"/>
        <v>57281.458560344792</v>
      </c>
      <c r="R85" s="118">
        <f t="shared" si="109"/>
        <v>611404.72534271632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-24.688944877593684</v>
      </c>
      <c r="AA85" s="39">
        <v>-2.6568107092226892E-5</v>
      </c>
      <c r="AB85" s="36">
        <v>0</v>
      </c>
      <c r="AC85" s="39">
        <v>0</v>
      </c>
      <c r="AD85" s="36">
        <v>-24.688944877593684</v>
      </c>
      <c r="AE85" s="40">
        <v>-1.8112151122681272E-5</v>
      </c>
      <c r="AF85" s="116">
        <f t="shared" si="110"/>
        <v>-24.688944877593684</v>
      </c>
      <c r="AG85" s="117">
        <f t="shared" si="111"/>
        <v>0</v>
      </c>
      <c r="AH85" s="118">
        <f t="shared" si="112"/>
        <v>-24.688944877593684</v>
      </c>
      <c r="AI85" s="32"/>
      <c r="AJ85" s="35">
        <v>828955.73963824124</v>
      </c>
      <c r="AK85" s="39">
        <v>15.50841389729554</v>
      </c>
      <c r="AL85" s="36">
        <v>359353.93431110587</v>
      </c>
      <c r="AM85" s="39">
        <v>12.845538313176259</v>
      </c>
      <c r="AN85" s="36">
        <v>1188309.6739493471</v>
      </c>
      <c r="AO85" s="40">
        <v>14.593558327696552</v>
      </c>
      <c r="AP85" s="38">
        <v>235301.07452651605</v>
      </c>
      <c r="AQ85" s="39">
        <v>1.4315765188848968</v>
      </c>
      <c r="AR85" s="36">
        <v>410921.12998650107</v>
      </c>
      <c r="AS85" s="39">
        <v>2.9115259748505062</v>
      </c>
      <c r="AT85" s="36">
        <v>646222.20451301709</v>
      </c>
      <c r="AU85" s="40">
        <v>2.1152867077784268</v>
      </c>
      <c r="AV85" s="116">
        <f t="shared" si="113"/>
        <v>1064256.8141647573</v>
      </c>
      <c r="AW85" s="117">
        <f t="shared" si="114"/>
        <v>770275.06429760694</v>
      </c>
      <c r="AX85" s="118">
        <f t="shared" si="115"/>
        <v>1834531.8784623642</v>
      </c>
      <c r="AY85" s="32"/>
      <c r="AZ85" s="35">
        <v>439.55134892640035</v>
      </c>
      <c r="BA85" s="39">
        <v>2.1724847529821065E-3</v>
      </c>
      <c r="BB85" s="39">
        <v>131.44865107359962</v>
      </c>
      <c r="BC85" s="39">
        <v>2.177980794991259E-3</v>
      </c>
      <c r="BD85" s="36">
        <v>571</v>
      </c>
      <c r="BE85" s="40">
        <v>2.1737475255063196E-3</v>
      </c>
      <c r="BF85" s="38">
        <v>1052769.6227555303</v>
      </c>
      <c r="BG85" s="39">
        <v>0.9900343710955144</v>
      </c>
      <c r="BH85" s="36">
        <v>967934.26724446996</v>
      </c>
      <c r="BI85" s="39">
        <v>1.9064472532669348</v>
      </c>
      <c r="BJ85" s="36">
        <v>2020703.8900000001</v>
      </c>
      <c r="BK85" s="40">
        <v>1.2861853192988533</v>
      </c>
      <c r="BL85" s="116">
        <f t="shared" si="116"/>
        <v>1053209.1741044568</v>
      </c>
      <c r="BM85" s="117">
        <f t="shared" si="117"/>
        <v>968065.71589554357</v>
      </c>
      <c r="BN85" s="118">
        <f t="shared" si="118"/>
        <v>2021274.8900000004</v>
      </c>
      <c r="BO85" s="32"/>
      <c r="BP85" s="35">
        <v>432454.64458905626</v>
      </c>
      <c r="BQ85" s="39">
        <v>4.1066087210637114</v>
      </c>
      <c r="BR85" s="39">
        <v>76720.74430703916</v>
      </c>
      <c r="BS85" s="39">
        <v>3.5765579370210787</v>
      </c>
      <c r="BT85" s="36">
        <v>509175.38889609545</v>
      </c>
      <c r="BU85" s="40">
        <v>4.0169092987905728</v>
      </c>
      <c r="BV85" s="38">
        <v>207174.82304243883</v>
      </c>
      <c r="BW85" s="39">
        <v>0.65142965007322817</v>
      </c>
      <c r="BX85" s="36">
        <v>181275.69806146581</v>
      </c>
      <c r="BY85" s="39">
        <v>0.82658418591958216</v>
      </c>
      <c r="BZ85" s="36">
        <v>388450.52110390464</v>
      </c>
      <c r="CA85" s="40">
        <v>0.72291652759325531</v>
      </c>
      <c r="CB85" s="116">
        <f t="shared" si="119"/>
        <v>639629.46763149509</v>
      </c>
      <c r="CC85" s="117">
        <f t="shared" si="120"/>
        <v>257996.44236850497</v>
      </c>
      <c r="CD85" s="118">
        <f t="shared" si="121"/>
        <v>897625.91</v>
      </c>
      <c r="CE85" s="32"/>
      <c r="CF85" s="38">
        <f t="shared" si="122"/>
        <v>1781756.0169562611</v>
      </c>
      <c r="CG85" s="39">
        <f t="shared" si="123"/>
        <v>2.6831713014131173</v>
      </c>
      <c r="CH85" s="36">
        <f t="shared" si="124"/>
        <v>443549.64578539599</v>
      </c>
      <c r="CI85" s="39">
        <f t="shared" si="125"/>
        <v>2.2480582567104834</v>
      </c>
      <c r="CJ85" s="36">
        <f t="shared" si="126"/>
        <v>2225305.6627416573</v>
      </c>
      <c r="CK85" s="40">
        <f t="shared" si="127"/>
        <v>2.5835032167356173</v>
      </c>
      <c r="CL85" s="38">
        <f t="shared" si="128"/>
        <v>1529438.016781942</v>
      </c>
      <c r="CM85" s="39">
        <f t="shared" si="129"/>
        <v>0.54048449325299486</v>
      </c>
      <c r="CN85" s="36">
        <f t="shared" si="130"/>
        <v>1610069.0353366043</v>
      </c>
      <c r="CO85" s="39">
        <f t="shared" si="131"/>
        <v>1.0126148643984338</v>
      </c>
      <c r="CP85" s="36">
        <f t="shared" si="132"/>
        <v>3139507.0521185463</v>
      </c>
      <c r="CQ85" s="40">
        <f t="shared" si="133"/>
        <v>0.71033347974802874</v>
      </c>
      <c r="CR85" s="152"/>
      <c r="CS85" s="161" t="s">
        <v>83</v>
      </c>
      <c r="CT85" s="38">
        <f t="shared" si="134"/>
        <v>2225305.6627416573</v>
      </c>
      <c r="CU85" s="36">
        <f t="shared" si="135"/>
        <v>3139507.0521185463</v>
      </c>
      <c r="CV85" s="37">
        <f t="shared" si="136"/>
        <v>5364812.7148602037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v>3008665.8354723505</v>
      </c>
      <c r="E86" s="39">
        <v>27.3031066334439</v>
      </c>
      <c r="F86" s="39">
        <v>696726.5063103924</v>
      </c>
      <c r="G86" s="39">
        <v>23.800181263592005</v>
      </c>
      <c r="H86" s="36">
        <v>3705392.3417827431</v>
      </c>
      <c r="I86" s="40">
        <v>26.567856238897125</v>
      </c>
      <c r="J86" s="38">
        <v>1545533.7546644979</v>
      </c>
      <c r="K86" s="39">
        <v>4.3570404759360111</v>
      </c>
      <c r="L86" s="36">
        <v>2118405.4526826856</v>
      </c>
      <c r="M86" s="39">
        <v>7.3553957115024478</v>
      </c>
      <c r="N86" s="36">
        <v>3663939.2073471835</v>
      </c>
      <c r="O86" s="40">
        <v>5.7006061776477503</v>
      </c>
      <c r="P86" s="116">
        <f t="shared" si="107"/>
        <v>4554199.5901368484</v>
      </c>
      <c r="Q86" s="117">
        <f t="shared" si="108"/>
        <v>2815131.9589930782</v>
      </c>
      <c r="R86" s="118">
        <f t="shared" si="109"/>
        <v>7369331.5491299266</v>
      </c>
      <c r="S86" s="32"/>
      <c r="T86" s="35">
        <v>1543940.5936077689</v>
      </c>
      <c r="U86" s="39">
        <v>8.0093199784599562</v>
      </c>
      <c r="V86" s="39">
        <v>254092.2649525872</v>
      </c>
      <c r="W86" s="39">
        <v>4.362098969143128</v>
      </c>
      <c r="X86" s="36">
        <v>1798032.8585603561</v>
      </c>
      <c r="Y86" s="40">
        <v>7.1629638454627003</v>
      </c>
      <c r="Z86" s="38">
        <v>2406601.6385742091</v>
      </c>
      <c r="AA86" s="39">
        <v>2.5897765327345219</v>
      </c>
      <c r="AB86" s="36">
        <v>1198257.0420677746</v>
      </c>
      <c r="AC86" s="39">
        <v>2.7619473361863673</v>
      </c>
      <c r="AD86" s="36">
        <v>3604858.6806419836</v>
      </c>
      <c r="AE86" s="40">
        <v>2.6445741413174852</v>
      </c>
      <c r="AF86" s="116">
        <f t="shared" si="110"/>
        <v>3950542.2321819779</v>
      </c>
      <c r="AG86" s="117">
        <f t="shared" si="111"/>
        <v>1452349.3070203618</v>
      </c>
      <c r="AH86" s="118">
        <f t="shared" si="112"/>
        <v>5402891.5392023399</v>
      </c>
      <c r="AI86" s="32"/>
      <c r="AJ86" s="35">
        <v>4864651.3150620963</v>
      </c>
      <c r="AK86" s="39">
        <v>91.009715540337055</v>
      </c>
      <c r="AL86" s="36">
        <v>2094178.7504124888</v>
      </c>
      <c r="AM86" s="39">
        <v>74.858936565236419</v>
      </c>
      <c r="AN86" s="36">
        <v>6958830.0654745847</v>
      </c>
      <c r="AO86" s="40">
        <v>85.460965840256733</v>
      </c>
      <c r="AP86" s="38">
        <v>2467458.6213544914</v>
      </c>
      <c r="AQ86" s="39">
        <v>15.012068392629157</v>
      </c>
      <c r="AR86" s="36">
        <v>2399510.3555378336</v>
      </c>
      <c r="AS86" s="39">
        <v>17.00140542128042</v>
      </c>
      <c r="AT86" s="36">
        <v>4866968.9768923251</v>
      </c>
      <c r="AU86" s="40">
        <v>15.931106532850384</v>
      </c>
      <c r="AV86" s="116">
        <f t="shared" si="113"/>
        <v>7332109.9364165878</v>
      </c>
      <c r="AW86" s="117">
        <f t="shared" si="114"/>
        <v>4493689.105950322</v>
      </c>
      <c r="AX86" s="118">
        <f t="shared" si="115"/>
        <v>11825799.042366911</v>
      </c>
      <c r="AY86" s="32"/>
      <c r="AZ86" s="35">
        <v>4789031.2412511054</v>
      </c>
      <c r="BA86" s="39">
        <v>23.669810998384829</v>
      </c>
      <c r="BB86" s="39">
        <v>1432168.7287488938</v>
      </c>
      <c r="BC86" s="39">
        <v>23.729691867706123</v>
      </c>
      <c r="BD86" s="36">
        <v>6221199.9699999988</v>
      </c>
      <c r="BE86" s="40">
        <v>23.683569247753915</v>
      </c>
      <c r="BF86" s="38">
        <v>3493195.7254113862</v>
      </c>
      <c r="BG86" s="39">
        <v>3.2850338368134056</v>
      </c>
      <c r="BH86" s="36">
        <v>3211703.4645886142</v>
      </c>
      <c r="BI86" s="39">
        <v>6.3257841524753022</v>
      </c>
      <c r="BJ86" s="36">
        <v>6704899.1900000004</v>
      </c>
      <c r="BK86" s="40">
        <v>4.2676925343855165</v>
      </c>
      <c r="BL86" s="116">
        <f t="shared" si="116"/>
        <v>8282226.9666624917</v>
      </c>
      <c r="BM86" s="117">
        <f t="shared" si="117"/>
        <v>4643872.1933375075</v>
      </c>
      <c r="BN86" s="118">
        <f t="shared" si="118"/>
        <v>12926099.16</v>
      </c>
      <c r="BO86" s="32"/>
      <c r="BP86" s="35">
        <v>-1530796.0200000005</v>
      </c>
      <c r="BQ86" s="39">
        <v>-14.536507734528573</v>
      </c>
      <c r="BR86" s="39">
        <v>1603059.2999999998</v>
      </c>
      <c r="BS86" s="39">
        <v>74.731215327956733</v>
      </c>
      <c r="BT86" s="36">
        <v>72263.279999999329</v>
      </c>
      <c r="BU86" s="40">
        <v>0.5700885151233005</v>
      </c>
      <c r="BV86" s="38">
        <v>9870575.8899999987</v>
      </c>
      <c r="BW86" s="39">
        <v>31.036521251073005</v>
      </c>
      <c r="BX86" s="36">
        <v>8815413.1199999973</v>
      </c>
      <c r="BY86" s="39">
        <v>40.196679175767294</v>
      </c>
      <c r="BZ86" s="36">
        <v>18685989.009999998</v>
      </c>
      <c r="CA86" s="40">
        <v>34.775111773222811</v>
      </c>
      <c r="CB86" s="116">
        <f t="shared" si="119"/>
        <v>8339779.8699999982</v>
      </c>
      <c r="CC86" s="117">
        <f t="shared" si="120"/>
        <v>10418472.419999998</v>
      </c>
      <c r="CD86" s="118">
        <f t="shared" si="121"/>
        <v>18758252.289999995</v>
      </c>
      <c r="CE86" s="32"/>
      <c r="CF86" s="38">
        <f t="shared" si="122"/>
        <v>12675492.96539332</v>
      </c>
      <c r="CG86" s="39">
        <f t="shared" si="123"/>
        <v>19.08820210642909</v>
      </c>
      <c r="CH86" s="36">
        <f t="shared" si="124"/>
        <v>6080225.5504243625</v>
      </c>
      <c r="CI86" s="39">
        <f t="shared" si="125"/>
        <v>30.816620825139612</v>
      </c>
      <c r="CJ86" s="36">
        <f t="shared" si="126"/>
        <v>18755718.515817683</v>
      </c>
      <c r="CK86" s="40">
        <f t="shared" si="127"/>
        <v>21.774743096687164</v>
      </c>
      <c r="CL86" s="38">
        <f t="shared" si="128"/>
        <v>19783365.630004585</v>
      </c>
      <c r="CM86" s="39">
        <f t="shared" si="129"/>
        <v>6.9911969168059658</v>
      </c>
      <c r="CN86" s="36">
        <f t="shared" si="130"/>
        <v>17743289.434876904</v>
      </c>
      <c r="CO86" s="39">
        <f t="shared" si="131"/>
        <v>11.159222512048245</v>
      </c>
      <c r="CP86" s="36">
        <f t="shared" si="132"/>
        <v>37526655.064881489</v>
      </c>
      <c r="CQ86" s="40">
        <f t="shared" si="133"/>
        <v>8.4906448792823799</v>
      </c>
      <c r="CR86" s="152"/>
      <c r="CS86" s="161" t="s">
        <v>84</v>
      </c>
      <c r="CT86" s="38">
        <f t="shared" si="134"/>
        <v>18755718.515817683</v>
      </c>
      <c r="CU86" s="36">
        <f t="shared" si="135"/>
        <v>37526655.064881489</v>
      </c>
      <c r="CV86" s="37">
        <f t="shared" si="136"/>
        <v>56282373.580699176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v>23645.482154656009</v>
      </c>
      <c r="E87" s="39">
        <v>0.21457853944966657</v>
      </c>
      <c r="F87" s="39">
        <v>5413.9178462974087</v>
      </c>
      <c r="G87" s="39">
        <v>0.18493946321983359</v>
      </c>
      <c r="H87" s="36">
        <v>29059.400000953417</v>
      </c>
      <c r="I87" s="40">
        <v>0.20835741276522682</v>
      </c>
      <c r="J87" s="38">
        <v>10993.632267157909</v>
      </c>
      <c r="K87" s="39">
        <v>3.0992335574036804E-2</v>
      </c>
      <c r="L87" s="36">
        <v>16408.170523121051</v>
      </c>
      <c r="M87" s="39">
        <v>5.6971429594145459E-2</v>
      </c>
      <c r="N87" s="36">
        <v>27401.802790278962</v>
      </c>
      <c r="O87" s="40">
        <v>4.2633591177417135E-2</v>
      </c>
      <c r="P87" s="116">
        <f t="shared" si="107"/>
        <v>34639.114421813916</v>
      </c>
      <c r="Q87" s="117">
        <f t="shared" si="108"/>
        <v>21822.088369418459</v>
      </c>
      <c r="R87" s="118">
        <f t="shared" si="109"/>
        <v>56461.202791232376</v>
      </c>
      <c r="S87" s="32"/>
      <c r="T87" s="35">
        <v>246486.62698963773</v>
      </c>
      <c r="U87" s="39">
        <v>1.2786698362261253</v>
      </c>
      <c r="V87" s="39">
        <v>67308.895649769387</v>
      </c>
      <c r="W87" s="39">
        <v>1.1555175218844529</v>
      </c>
      <c r="X87" s="36">
        <v>313795.52263940714</v>
      </c>
      <c r="Y87" s="40">
        <v>1.2500917170856558</v>
      </c>
      <c r="Z87" s="38">
        <v>878124.67071924254</v>
      </c>
      <c r="AA87" s="39">
        <v>0.94496182026670672</v>
      </c>
      <c r="AB87" s="36">
        <v>422786.3689497392</v>
      </c>
      <c r="AC87" s="39">
        <v>0.97451017978711107</v>
      </c>
      <c r="AD87" s="36">
        <v>1300911.0396689817</v>
      </c>
      <c r="AE87" s="40">
        <v>0.95436631514507708</v>
      </c>
      <c r="AF87" s="116">
        <f t="shared" si="110"/>
        <v>1124611.2977088802</v>
      </c>
      <c r="AG87" s="117">
        <f t="shared" si="111"/>
        <v>490095.26459950861</v>
      </c>
      <c r="AH87" s="118">
        <f t="shared" si="112"/>
        <v>1614706.5623083888</v>
      </c>
      <c r="AI87" s="32"/>
      <c r="AJ87" s="35">
        <v>327.44455704725658</v>
      </c>
      <c r="AK87" s="39">
        <v>6.1259551943286797E-3</v>
      </c>
      <c r="AL87" s="36">
        <v>139.89870807547447</v>
      </c>
      <c r="AM87" s="39">
        <v>5.0008474736541369E-3</v>
      </c>
      <c r="AN87" s="36">
        <v>467.34326512273105</v>
      </c>
      <c r="AO87" s="40">
        <v>5.7394140165145597E-3</v>
      </c>
      <c r="AP87" s="38">
        <v>110.99376590599482</v>
      </c>
      <c r="AQ87" s="39">
        <v>6.752883272350854E-4</v>
      </c>
      <c r="AR87" s="36">
        <v>213.75585445789352</v>
      </c>
      <c r="AS87" s="39">
        <v>1.5145381366759262E-3</v>
      </c>
      <c r="AT87" s="36">
        <v>324.74962036388831</v>
      </c>
      <c r="AU87" s="40">
        <v>1.0630067343933025E-3</v>
      </c>
      <c r="AV87" s="116">
        <f t="shared" si="113"/>
        <v>438.43832295325137</v>
      </c>
      <c r="AW87" s="117">
        <f t="shared" si="114"/>
        <v>353.65456253336799</v>
      </c>
      <c r="AX87" s="118">
        <f t="shared" si="115"/>
        <v>792.09288548661937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16"/>
        <v>0</v>
      </c>
      <c r="BM87" s="117">
        <f t="shared" si="117"/>
        <v>0</v>
      </c>
      <c r="BN87" s="118">
        <f t="shared" si="118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9"/>
        <v>0</v>
      </c>
      <c r="CC87" s="117">
        <f t="shared" si="120"/>
        <v>0</v>
      </c>
      <c r="CD87" s="118">
        <f t="shared" si="121"/>
        <v>0</v>
      </c>
      <c r="CE87" s="32"/>
      <c r="CF87" s="38">
        <f t="shared" si="122"/>
        <v>270459.55370134104</v>
      </c>
      <c r="CG87" s="39">
        <f t="shared" si="123"/>
        <v>0.40728882393455806</v>
      </c>
      <c r="CH87" s="36">
        <f t="shared" si="124"/>
        <v>72862.71220414227</v>
      </c>
      <c r="CI87" s="39">
        <f t="shared" si="125"/>
        <v>0.36929264476539214</v>
      </c>
      <c r="CJ87" s="36">
        <f t="shared" si="126"/>
        <v>343322.26590548328</v>
      </c>
      <c r="CK87" s="40">
        <f t="shared" si="127"/>
        <v>0.39858532389253554</v>
      </c>
      <c r="CL87" s="38">
        <f t="shared" si="128"/>
        <v>889229.2967523064</v>
      </c>
      <c r="CM87" s="39">
        <f t="shared" si="129"/>
        <v>0.31424264374710548</v>
      </c>
      <c r="CN87" s="36">
        <f t="shared" si="130"/>
        <v>439408.29532731819</v>
      </c>
      <c r="CO87" s="39">
        <f t="shared" si="131"/>
        <v>0.27635546155037805</v>
      </c>
      <c r="CP87" s="36">
        <f t="shared" si="132"/>
        <v>1328637.5920796245</v>
      </c>
      <c r="CQ87" s="40">
        <f t="shared" si="133"/>
        <v>0.30061272309265868</v>
      </c>
      <c r="CR87" s="152"/>
      <c r="CS87" s="161" t="s">
        <v>85</v>
      </c>
      <c r="CT87" s="38">
        <f t="shared" si="134"/>
        <v>343322.26590548328</v>
      </c>
      <c r="CU87" s="36">
        <f t="shared" si="135"/>
        <v>1328637.5920796245</v>
      </c>
      <c r="CV87" s="37">
        <f t="shared" si="136"/>
        <v>1671959.8579851077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v>8082.9684928627012</v>
      </c>
      <c r="E88" s="39">
        <v>7.335149954955035E-2</v>
      </c>
      <c r="F88" s="39">
        <v>6098.9801531239827</v>
      </c>
      <c r="G88" s="39">
        <v>0.20834119536530651</v>
      </c>
      <c r="H88" s="36">
        <v>14181.948645986684</v>
      </c>
      <c r="I88" s="40">
        <v>0.10168531104393581</v>
      </c>
      <c r="J88" s="38">
        <v>25686.726795039252</v>
      </c>
      <c r="K88" s="39">
        <v>7.2413888083985023E-2</v>
      </c>
      <c r="L88" s="36">
        <v>18484.415392086059</v>
      </c>
      <c r="M88" s="39">
        <v>6.4180437947987584E-2</v>
      </c>
      <c r="N88" s="36">
        <v>44171.142187125311</v>
      </c>
      <c r="O88" s="40">
        <v>6.8724471607157792E-2</v>
      </c>
      <c r="P88" s="116">
        <f t="shared" si="107"/>
        <v>33769.695287901952</v>
      </c>
      <c r="Q88" s="117">
        <f t="shared" si="108"/>
        <v>24583.395545210042</v>
      </c>
      <c r="R88" s="118">
        <f t="shared" si="109"/>
        <v>58353.090833111994</v>
      </c>
      <c r="S88" s="32"/>
      <c r="T88" s="35">
        <v>12412.673534189591</v>
      </c>
      <c r="U88" s="39">
        <v>6.4391774226996129E-2</v>
      </c>
      <c r="V88" s="39">
        <v>3438.3729489920861</v>
      </c>
      <c r="W88" s="39">
        <v>5.9027861785271862E-2</v>
      </c>
      <c r="X88" s="36">
        <v>15851.046483181677</v>
      </c>
      <c r="Y88" s="40">
        <v>6.3147051140482663E-2</v>
      </c>
      <c r="Z88" s="38">
        <v>7513.4983553800457</v>
      </c>
      <c r="AA88" s="39">
        <v>8.0853770759629021E-3</v>
      </c>
      <c r="AB88" s="36">
        <v>5144.6633151854458</v>
      </c>
      <c r="AC88" s="39">
        <v>1.1858298044659835E-2</v>
      </c>
      <c r="AD88" s="36">
        <v>12658.161670565492</v>
      </c>
      <c r="AE88" s="40">
        <v>9.2862023164336782E-3</v>
      </c>
      <c r="AF88" s="116">
        <f t="shared" si="110"/>
        <v>19926.171889569636</v>
      </c>
      <c r="AG88" s="117">
        <f t="shared" si="111"/>
        <v>8583.0362641775318</v>
      </c>
      <c r="AH88" s="118">
        <f t="shared" si="112"/>
        <v>28509.208153747168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13"/>
        <v>0</v>
      </c>
      <c r="AW88" s="117">
        <f t="shared" si="114"/>
        <v>0</v>
      </c>
      <c r="AX88" s="118">
        <f t="shared" si="115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16"/>
        <v>0</v>
      </c>
      <c r="BM88" s="117">
        <f t="shared" si="117"/>
        <v>0</v>
      </c>
      <c r="BN88" s="118">
        <f t="shared" si="118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9"/>
        <v>0</v>
      </c>
      <c r="CC88" s="117">
        <f t="shared" si="120"/>
        <v>0</v>
      </c>
      <c r="CD88" s="118">
        <f t="shared" si="121"/>
        <v>0</v>
      </c>
      <c r="CE88" s="32"/>
      <c r="CF88" s="38">
        <f t="shared" si="122"/>
        <v>20495.642027052294</v>
      </c>
      <c r="CG88" s="39">
        <f t="shared" si="123"/>
        <v>3.0864673932723567E-2</v>
      </c>
      <c r="CH88" s="36">
        <f t="shared" si="124"/>
        <v>9537.3531021160688</v>
      </c>
      <c r="CI88" s="39">
        <f t="shared" si="125"/>
        <v>4.8338501883843255E-2</v>
      </c>
      <c r="CJ88" s="36">
        <f t="shared" si="126"/>
        <v>30032.995129168361</v>
      </c>
      <c r="CK88" s="40">
        <f t="shared" si="127"/>
        <v>3.4867272763247033E-2</v>
      </c>
      <c r="CL88" s="38">
        <f t="shared" si="128"/>
        <v>33200.225150419297</v>
      </c>
      <c r="CM88" s="39">
        <f t="shared" si="129"/>
        <v>1.1732549256272401E-2</v>
      </c>
      <c r="CN88" s="36">
        <f t="shared" si="130"/>
        <v>23629.078707271503</v>
      </c>
      <c r="CO88" s="39">
        <f t="shared" si="131"/>
        <v>1.4860950559192258E-2</v>
      </c>
      <c r="CP88" s="36">
        <f t="shared" si="132"/>
        <v>56829.3038576908</v>
      </c>
      <c r="CQ88" s="40">
        <f t="shared" si="133"/>
        <v>1.2857992191370083E-2</v>
      </c>
      <c r="CR88" s="152"/>
      <c r="CS88" s="161" t="s">
        <v>86</v>
      </c>
      <c r="CT88" s="38">
        <f t="shared" si="134"/>
        <v>30032.995129168361</v>
      </c>
      <c r="CU88" s="36">
        <f t="shared" si="135"/>
        <v>56829.3038576908</v>
      </c>
      <c r="CV88" s="37">
        <f t="shared" si="136"/>
        <v>86862.298986859154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v>32197.342270446181</v>
      </c>
      <c r="E89" s="39">
        <v>0.29218514697078979</v>
      </c>
      <c r="F89" s="39">
        <v>1046.1017309591364</v>
      </c>
      <c r="G89" s="39">
        <v>3.5734840847138634E-2</v>
      </c>
      <c r="H89" s="36">
        <v>33243.444001405318</v>
      </c>
      <c r="I89" s="40">
        <v>0.23835722634711168</v>
      </c>
      <c r="J89" s="38">
        <v>4711.3212555543669</v>
      </c>
      <c r="K89" s="39">
        <v>1.3281765825971304E-2</v>
      </c>
      <c r="L89" s="36">
        <v>3170.4610364282726</v>
      </c>
      <c r="M89" s="39">
        <v>1.1008277703070663E-2</v>
      </c>
      <c r="N89" s="36">
        <v>7881.7822919826394</v>
      </c>
      <c r="O89" s="40">
        <v>1.2263013735176683E-2</v>
      </c>
      <c r="P89" s="116">
        <f t="shared" si="107"/>
        <v>36908.66352600055</v>
      </c>
      <c r="Q89" s="117">
        <f t="shared" si="108"/>
        <v>4216.5627673874087</v>
      </c>
      <c r="R89" s="118">
        <f t="shared" si="109"/>
        <v>41125.226293387961</v>
      </c>
      <c r="S89" s="32"/>
      <c r="T89" s="35">
        <v>33295.229955668881</v>
      </c>
      <c r="U89" s="39">
        <v>0.17272176894333541</v>
      </c>
      <c r="V89" s="39">
        <v>9208.2545071113491</v>
      </c>
      <c r="W89" s="39">
        <v>0.15808162243967983</v>
      </c>
      <c r="X89" s="36">
        <v>42503.48446278023</v>
      </c>
      <c r="Y89" s="40">
        <v>0.16932444869603069</v>
      </c>
      <c r="Z89" s="38">
        <v>24340.814277676542</v>
      </c>
      <c r="AA89" s="39">
        <v>2.6193479050950253E-2</v>
      </c>
      <c r="AB89" s="36">
        <v>16641.520672944302</v>
      </c>
      <c r="AC89" s="39">
        <v>3.8358217042824744E-2</v>
      </c>
      <c r="AD89" s="36">
        <v>40982.334950620847</v>
      </c>
      <c r="AE89" s="40">
        <v>3.0065207228018802E-2</v>
      </c>
      <c r="AF89" s="116">
        <f t="shared" si="110"/>
        <v>57636.044233345427</v>
      </c>
      <c r="AG89" s="117">
        <f t="shared" si="111"/>
        <v>25849.775180055651</v>
      </c>
      <c r="AH89" s="118">
        <f t="shared" si="112"/>
        <v>83485.81941340107</v>
      </c>
      <c r="AI89" s="32"/>
      <c r="AJ89" s="35">
        <v>16044.275385720965</v>
      </c>
      <c r="AK89" s="39">
        <v>0.30016230235951818</v>
      </c>
      <c r="AL89" s="36">
        <v>6889.5050052024526</v>
      </c>
      <c r="AM89" s="39">
        <v>0.24627363736201796</v>
      </c>
      <c r="AN89" s="36">
        <v>22933.780390923417</v>
      </c>
      <c r="AO89" s="40">
        <v>0.28164835240059705</v>
      </c>
      <c r="AP89" s="38">
        <v>4360.1016963464663</v>
      </c>
      <c r="AQ89" s="39">
        <v>2.652694732057595E-2</v>
      </c>
      <c r="AR89" s="36">
        <v>9959.5968094205837</v>
      </c>
      <c r="AS89" s="39">
        <v>7.0567373380431522E-2</v>
      </c>
      <c r="AT89" s="36">
        <v>14319.69850576705</v>
      </c>
      <c r="AU89" s="40">
        <v>4.6872836769002557E-2</v>
      </c>
      <c r="AV89" s="116">
        <f t="shared" si="113"/>
        <v>20404.377082067433</v>
      </c>
      <c r="AW89" s="117">
        <f t="shared" si="114"/>
        <v>16849.101814623034</v>
      </c>
      <c r="AX89" s="118">
        <f t="shared" si="115"/>
        <v>37253.478896690467</v>
      </c>
      <c r="AY89" s="32"/>
      <c r="AZ89" s="35">
        <v>124606.51052039945</v>
      </c>
      <c r="BA89" s="39">
        <v>0.61586830500934242</v>
      </c>
      <c r="BB89" s="39">
        <v>37263.809479600553</v>
      </c>
      <c r="BC89" s="39">
        <v>0.61742635418404479</v>
      </c>
      <c r="BD89" s="36">
        <v>161870.32</v>
      </c>
      <c r="BE89" s="40">
        <v>0.61622628292980053</v>
      </c>
      <c r="BF89" s="38">
        <v>32882.318253893471</v>
      </c>
      <c r="BG89" s="39">
        <v>3.0922838737925548E-2</v>
      </c>
      <c r="BH89" s="36">
        <v>30232.561746106523</v>
      </c>
      <c r="BI89" s="39">
        <v>5.9546176068514513E-2</v>
      </c>
      <c r="BJ89" s="36">
        <v>63114.87999999999</v>
      </c>
      <c r="BK89" s="40">
        <v>4.0172848920139795E-2</v>
      </c>
      <c r="BL89" s="116">
        <f t="shared" si="116"/>
        <v>157488.82877429292</v>
      </c>
      <c r="BM89" s="117">
        <f t="shared" si="117"/>
        <v>67496.371225707073</v>
      </c>
      <c r="BN89" s="118">
        <f t="shared" si="118"/>
        <v>224985.2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19"/>
        <v>0</v>
      </c>
      <c r="CC89" s="117">
        <f t="shared" si="120"/>
        <v>0</v>
      </c>
      <c r="CD89" s="118">
        <f t="shared" si="121"/>
        <v>0</v>
      </c>
      <c r="CE89" s="32"/>
      <c r="CF89" s="38">
        <f t="shared" si="122"/>
        <v>206143.35813223547</v>
      </c>
      <c r="CG89" s="39">
        <f t="shared" si="123"/>
        <v>0.31043416565092963</v>
      </c>
      <c r="CH89" s="36">
        <f t="shared" si="124"/>
        <v>54407.670722873489</v>
      </c>
      <c r="CI89" s="39">
        <f t="shared" si="125"/>
        <v>0.27575630948901581</v>
      </c>
      <c r="CJ89" s="36">
        <f t="shared" si="126"/>
        <v>260551.02885510895</v>
      </c>
      <c r="CK89" s="40">
        <f t="shared" si="127"/>
        <v>0.30249076899468386</v>
      </c>
      <c r="CL89" s="38">
        <f t="shared" si="128"/>
        <v>66294.555483470846</v>
      </c>
      <c r="CM89" s="39">
        <f t="shared" si="129"/>
        <v>2.3427676592810157E-2</v>
      </c>
      <c r="CN89" s="36">
        <f t="shared" si="130"/>
        <v>60004.140264899674</v>
      </c>
      <c r="CO89" s="39">
        <f t="shared" si="131"/>
        <v>3.773818576976927E-2</v>
      </c>
      <c r="CP89" s="36">
        <f t="shared" si="132"/>
        <v>126298.69574837052</v>
      </c>
      <c r="CQ89" s="40">
        <f t="shared" si="133"/>
        <v>2.8575884860025481E-2</v>
      </c>
      <c r="CR89" s="152"/>
      <c r="CS89" s="161" t="s">
        <v>87</v>
      </c>
      <c r="CT89" s="38">
        <f t="shared" si="134"/>
        <v>260551.02885510895</v>
      </c>
      <c r="CU89" s="36">
        <f t="shared" si="135"/>
        <v>126298.69574837052</v>
      </c>
      <c r="CV89" s="37">
        <f t="shared" si="136"/>
        <v>386849.7246034795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v>7290.8054981795849</v>
      </c>
      <c r="E90" s="39">
        <v>6.6162761451786248E-2</v>
      </c>
      <c r="F90" s="39">
        <v>2089.5182331408355</v>
      </c>
      <c r="G90" s="39">
        <v>7.1377954264563628E-2</v>
      </c>
      <c r="H90" s="36">
        <v>9380.3237313204208</v>
      </c>
      <c r="I90" s="40">
        <v>6.7257410114938951E-2</v>
      </c>
      <c r="J90" s="38">
        <v>17483.482422690275</v>
      </c>
      <c r="K90" s="39">
        <v>4.9287982450123544E-2</v>
      </c>
      <c r="L90" s="36">
        <v>6332.7838459893037</v>
      </c>
      <c r="M90" s="39">
        <v>2.198829836076659E-2</v>
      </c>
      <c r="N90" s="36">
        <v>23816.266268679577</v>
      </c>
      <c r="O90" s="40">
        <v>3.7054969238433016E-2</v>
      </c>
      <c r="P90" s="116">
        <f t="shared" si="107"/>
        <v>24774.287920869858</v>
      </c>
      <c r="Q90" s="117">
        <f t="shared" si="108"/>
        <v>8422.3020791301387</v>
      </c>
      <c r="R90" s="118">
        <f t="shared" si="109"/>
        <v>33196.589999999997</v>
      </c>
      <c r="S90" s="32"/>
      <c r="T90" s="35">
        <v>148108.21000000002</v>
      </c>
      <c r="U90" s="39">
        <v>0.76832363255312097</v>
      </c>
      <c r="V90" s="39">
        <v>56707.079999999987</v>
      </c>
      <c r="W90" s="39">
        <v>0.97351210300429158</v>
      </c>
      <c r="X90" s="36">
        <v>204815.29</v>
      </c>
      <c r="Y90" s="40">
        <v>0.81593865778549746</v>
      </c>
      <c r="Z90" s="38">
        <v>206110.72999999995</v>
      </c>
      <c r="AA90" s="39">
        <v>0.22179854079008249</v>
      </c>
      <c r="AB90" s="36">
        <v>122246.31999999995</v>
      </c>
      <c r="AC90" s="39">
        <v>0.28177418202353366</v>
      </c>
      <c r="AD90" s="36">
        <v>328357.04999999993</v>
      </c>
      <c r="AE90" s="40">
        <v>0.2408872692326032</v>
      </c>
      <c r="AF90" s="116">
        <f t="shared" si="110"/>
        <v>354218.93999999994</v>
      </c>
      <c r="AG90" s="117">
        <f t="shared" si="111"/>
        <v>178953.39999999994</v>
      </c>
      <c r="AH90" s="118">
        <f t="shared" si="112"/>
        <v>533172.33999999985</v>
      </c>
      <c r="AI90" s="32"/>
      <c r="AJ90" s="35">
        <v>41617.978719129998</v>
      </c>
      <c r="AK90" s="39">
        <v>0.77860470551391903</v>
      </c>
      <c r="AL90" s="36">
        <v>21629.222306094758</v>
      </c>
      <c r="AM90" s="39">
        <v>0.7731625489220646</v>
      </c>
      <c r="AN90" s="36">
        <v>63247.201025224756</v>
      </c>
      <c r="AO90" s="40">
        <v>0.77673500221332925</v>
      </c>
      <c r="AP90" s="38">
        <v>18066.194292793734</v>
      </c>
      <c r="AQ90" s="39">
        <v>0.10991509319376834</v>
      </c>
      <c r="AR90" s="36">
        <v>15815.450585021979</v>
      </c>
      <c r="AS90" s="39">
        <v>0.11205823167031785</v>
      </c>
      <c r="AT90" s="36">
        <v>33881.644877815714</v>
      </c>
      <c r="AU90" s="40">
        <v>0.11090518485312884</v>
      </c>
      <c r="AV90" s="116">
        <f t="shared" si="113"/>
        <v>59684.173011923733</v>
      </c>
      <c r="AW90" s="117">
        <f t="shared" si="114"/>
        <v>37444.672891116737</v>
      </c>
      <c r="AX90" s="118">
        <f t="shared" si="115"/>
        <v>97128.845903040463</v>
      </c>
      <c r="AY90" s="32"/>
      <c r="AZ90" s="35">
        <v>82718.283093423786</v>
      </c>
      <c r="BA90" s="39">
        <v>0.40883553025658187</v>
      </c>
      <c r="BB90" s="39">
        <v>24737.056906576203</v>
      </c>
      <c r="BC90" s="39">
        <v>0.40986981933319799</v>
      </c>
      <c r="BD90" s="36">
        <v>107455.34</v>
      </c>
      <c r="BE90" s="40">
        <v>0.40907316887467637</v>
      </c>
      <c r="BF90" s="38">
        <v>70223.219550939859</v>
      </c>
      <c r="BG90" s="39">
        <v>6.603857054922016E-2</v>
      </c>
      <c r="BH90" s="36">
        <v>64564.420449060155</v>
      </c>
      <c r="BI90" s="39">
        <v>0.12716634402694818</v>
      </c>
      <c r="BJ90" s="36">
        <v>134787.64000000001</v>
      </c>
      <c r="BK90" s="40">
        <v>8.5792819348182128E-2</v>
      </c>
      <c r="BL90" s="116">
        <f t="shared" si="116"/>
        <v>152941.50264436365</v>
      </c>
      <c r="BM90" s="117">
        <f t="shared" si="117"/>
        <v>89301.477355636365</v>
      </c>
      <c r="BN90" s="118">
        <f t="shared" si="118"/>
        <v>242242.98</v>
      </c>
      <c r="BO90" s="32"/>
      <c r="BP90" s="35">
        <v>17559.389999999992</v>
      </c>
      <c r="BQ90" s="39">
        <v>0.16674475580920539</v>
      </c>
      <c r="BR90" s="39">
        <v>4908.6899999999932</v>
      </c>
      <c r="BS90" s="39">
        <v>0.22883268845275248</v>
      </c>
      <c r="BT90" s="36">
        <v>22468.079999999987</v>
      </c>
      <c r="BU90" s="40">
        <v>0.17725177109137086</v>
      </c>
      <c r="BV90" s="38">
        <v>1043.5700000000011</v>
      </c>
      <c r="BW90" s="39">
        <v>3.2813467869484453E-3</v>
      </c>
      <c r="BX90" s="36">
        <v>-252.48999999998614</v>
      </c>
      <c r="BY90" s="39">
        <v>-1.1513084397670214E-3</v>
      </c>
      <c r="BZ90" s="36">
        <v>791.08000000001493</v>
      </c>
      <c r="CA90" s="40">
        <v>1.4722204645865637E-3</v>
      </c>
      <c r="CB90" s="116">
        <f t="shared" si="119"/>
        <v>18602.959999999992</v>
      </c>
      <c r="CC90" s="117">
        <f t="shared" si="120"/>
        <v>4656.2000000000071</v>
      </c>
      <c r="CD90" s="118">
        <f t="shared" si="121"/>
        <v>23259.16</v>
      </c>
      <c r="CE90" s="32"/>
      <c r="CF90" s="38">
        <f t="shared" si="122"/>
        <v>297294.66731073335</v>
      </c>
      <c r="CG90" s="39">
        <f t="shared" si="123"/>
        <v>0.44770019677217232</v>
      </c>
      <c r="CH90" s="36">
        <f t="shared" si="124"/>
        <v>110071.56744581177</v>
      </c>
      <c r="CI90" s="39">
        <f t="shared" si="125"/>
        <v>0.55787959335975934</v>
      </c>
      <c r="CJ90" s="36">
        <f t="shared" si="126"/>
        <v>407366.23475654511</v>
      </c>
      <c r="CK90" s="40">
        <f t="shared" si="127"/>
        <v>0.47293816553110124</v>
      </c>
      <c r="CL90" s="38">
        <f t="shared" si="128"/>
        <v>312927.19626642385</v>
      </c>
      <c r="CM90" s="39">
        <f t="shared" si="129"/>
        <v>0.1105846037847328</v>
      </c>
      <c r="CN90" s="36">
        <f t="shared" si="130"/>
        <v>208706.4848800714</v>
      </c>
      <c r="CO90" s="39">
        <f t="shared" si="131"/>
        <v>0.13126101070673918</v>
      </c>
      <c r="CP90" s="36">
        <f t="shared" si="132"/>
        <v>521633.68114649528</v>
      </c>
      <c r="CQ90" s="40">
        <f t="shared" si="133"/>
        <v>0.11802294491822422</v>
      </c>
      <c r="CR90" s="152"/>
      <c r="CS90" s="161" t="s">
        <v>88</v>
      </c>
      <c r="CT90" s="38">
        <f t="shared" si="134"/>
        <v>407366.23475654511</v>
      </c>
      <c r="CU90" s="36">
        <f t="shared" si="135"/>
        <v>521633.68114649528</v>
      </c>
      <c r="CV90" s="37">
        <f t="shared" si="136"/>
        <v>928999.91590304044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07"/>
        <v>0</v>
      </c>
      <c r="Q91" s="117">
        <f t="shared" si="108"/>
        <v>0</v>
      </c>
      <c r="R91" s="118">
        <f t="shared" si="109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10"/>
        <v>0</v>
      </c>
      <c r="AG91" s="117">
        <f t="shared" si="111"/>
        <v>0</v>
      </c>
      <c r="AH91" s="118">
        <f t="shared" si="112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13"/>
        <v>0</v>
      </c>
      <c r="AW91" s="117">
        <f t="shared" si="114"/>
        <v>0</v>
      </c>
      <c r="AX91" s="118">
        <f t="shared" si="115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16"/>
        <v>0</v>
      </c>
      <c r="BM91" s="117">
        <f t="shared" si="117"/>
        <v>0</v>
      </c>
      <c r="BN91" s="118">
        <f t="shared" si="118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19"/>
        <v>0</v>
      </c>
      <c r="CC91" s="117">
        <f t="shared" si="120"/>
        <v>0</v>
      </c>
      <c r="CD91" s="118">
        <f t="shared" si="121"/>
        <v>0</v>
      </c>
      <c r="CE91" s="32"/>
      <c r="CF91" s="38">
        <f t="shared" si="122"/>
        <v>0</v>
      </c>
      <c r="CG91" s="39">
        <f t="shared" si="123"/>
        <v>0</v>
      </c>
      <c r="CH91" s="36">
        <f t="shared" si="124"/>
        <v>0</v>
      </c>
      <c r="CI91" s="39">
        <f t="shared" si="125"/>
        <v>0</v>
      </c>
      <c r="CJ91" s="36">
        <f t="shared" si="126"/>
        <v>0</v>
      </c>
      <c r="CK91" s="40">
        <f t="shared" si="127"/>
        <v>0</v>
      </c>
      <c r="CL91" s="38">
        <f t="shared" si="128"/>
        <v>0</v>
      </c>
      <c r="CM91" s="39">
        <f t="shared" si="129"/>
        <v>0</v>
      </c>
      <c r="CN91" s="36">
        <f t="shared" si="130"/>
        <v>0</v>
      </c>
      <c r="CO91" s="39">
        <f t="shared" si="131"/>
        <v>0</v>
      </c>
      <c r="CP91" s="36">
        <f t="shared" si="132"/>
        <v>0</v>
      </c>
      <c r="CQ91" s="40">
        <f t="shared" si="133"/>
        <v>0</v>
      </c>
      <c r="CR91" s="152"/>
      <c r="CS91" s="161" t="s">
        <v>89</v>
      </c>
      <c r="CT91" s="38">
        <f t="shared" si="134"/>
        <v>0</v>
      </c>
      <c r="CU91" s="36">
        <f t="shared" si="135"/>
        <v>0</v>
      </c>
      <c r="CV91" s="37">
        <f t="shared" si="136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v>90894.433257232289</v>
      </c>
      <c r="E92" s="39">
        <v>0.82485079411254858</v>
      </c>
      <c r="F92" s="39">
        <v>186010.79263139566</v>
      </c>
      <c r="G92" s="39">
        <v>6.3541296929492264</v>
      </c>
      <c r="H92" s="36">
        <v>276905.22588862793</v>
      </c>
      <c r="I92" s="39">
        <v>1.9854249036605118</v>
      </c>
      <c r="J92" s="38">
        <v>838197.67225150228</v>
      </c>
      <c r="K92" s="39">
        <v>2.3629773039980781</v>
      </c>
      <c r="L92" s="36">
        <v>563750.11429554364</v>
      </c>
      <c r="M92" s="39">
        <v>1.9574180985029657</v>
      </c>
      <c r="N92" s="36">
        <v>1401947.7865470459</v>
      </c>
      <c r="O92" s="40">
        <v>2.1812458560184806</v>
      </c>
      <c r="P92" s="116">
        <f t="shared" si="107"/>
        <v>929092.10550873459</v>
      </c>
      <c r="Q92" s="117">
        <f t="shared" si="108"/>
        <v>749760.90692693926</v>
      </c>
      <c r="R92" s="118">
        <f t="shared" si="109"/>
        <v>1678853.0124356737</v>
      </c>
      <c r="S92" s="32"/>
      <c r="T92" s="35">
        <v>319271.69999999995</v>
      </c>
      <c r="U92" s="39">
        <v>1.6562484437250993</v>
      </c>
      <c r="V92" s="39">
        <v>194069.72999999998</v>
      </c>
      <c r="W92" s="39">
        <v>3.331669184549356</v>
      </c>
      <c r="X92" s="36">
        <v>513341.42999999993</v>
      </c>
      <c r="Y92" s="40">
        <v>2.0450383239448962</v>
      </c>
      <c r="Z92" s="38">
        <v>459014.64000000083</v>
      </c>
      <c r="AA92" s="39">
        <v>0.49395185468163272</v>
      </c>
      <c r="AB92" s="36">
        <v>475382.28</v>
      </c>
      <c r="AC92" s="39">
        <v>1.0957422120803513</v>
      </c>
      <c r="AD92" s="36">
        <v>934396.92000000086</v>
      </c>
      <c r="AE92" s="40">
        <v>0.68548649233557024</v>
      </c>
      <c r="AF92" s="116">
        <f t="shared" si="110"/>
        <v>778286.34000000078</v>
      </c>
      <c r="AG92" s="117">
        <f t="shared" si="111"/>
        <v>669452.01</v>
      </c>
      <c r="AH92" s="118">
        <f t="shared" si="112"/>
        <v>1447738.3500000008</v>
      </c>
      <c r="AI92" s="32"/>
      <c r="AJ92" s="35">
        <v>128245.07</v>
      </c>
      <c r="AK92" s="39">
        <v>2.3992567163062186</v>
      </c>
      <c r="AL92" s="36">
        <v>119815.46</v>
      </c>
      <c r="AM92" s="39">
        <v>4.2829476318141202</v>
      </c>
      <c r="AN92" s="36">
        <v>248060.53000000003</v>
      </c>
      <c r="AO92" s="40">
        <v>3.0464161764525284</v>
      </c>
      <c r="AP92" s="38">
        <v>74707.590000000011</v>
      </c>
      <c r="AQ92" s="39">
        <v>0.45452249566513558</v>
      </c>
      <c r="AR92" s="36">
        <v>158929.46000000002</v>
      </c>
      <c r="AS92" s="39">
        <v>1.1260731493028002</v>
      </c>
      <c r="AT92" s="36">
        <v>233637.05000000005</v>
      </c>
      <c r="AU92" s="40">
        <v>0.76476689110673957</v>
      </c>
      <c r="AV92" s="116">
        <f t="shared" si="113"/>
        <v>202952.66000000003</v>
      </c>
      <c r="AW92" s="117">
        <f t="shared" si="114"/>
        <v>278744.92000000004</v>
      </c>
      <c r="AX92" s="118">
        <f t="shared" si="115"/>
        <v>481697.58000000007</v>
      </c>
      <c r="AY92" s="32"/>
      <c r="AZ92" s="35">
        <v>660944.01810326229</v>
      </c>
      <c r="BA92" s="39">
        <v>3.2667191339788064</v>
      </c>
      <c r="BB92" s="39">
        <v>197656.54189673773</v>
      </c>
      <c r="BC92" s="39">
        <v>3.2749834154969184</v>
      </c>
      <c r="BD92" s="36">
        <v>858600.56</v>
      </c>
      <c r="BE92" s="40">
        <v>3.2686179381757272</v>
      </c>
      <c r="BF92" s="38">
        <v>1065952.2299028907</v>
      </c>
      <c r="BG92" s="39">
        <v>1.0024314177944644</v>
      </c>
      <c r="BH92" s="36">
        <v>980054.5800971092</v>
      </c>
      <c r="BI92" s="39">
        <v>1.9303194705533737</v>
      </c>
      <c r="BJ92" s="36">
        <v>2046006.81</v>
      </c>
      <c r="BK92" s="40">
        <v>1.3022907192045232</v>
      </c>
      <c r="BL92" s="116">
        <f t="shared" si="116"/>
        <v>1726896.2480061529</v>
      </c>
      <c r="BM92" s="117">
        <f t="shared" si="117"/>
        <v>1177711.121993847</v>
      </c>
      <c r="BN92" s="118">
        <f t="shared" si="118"/>
        <v>2904607.37</v>
      </c>
      <c r="BO92" s="32"/>
      <c r="BP92" s="35">
        <v>379645.29000000004</v>
      </c>
      <c r="BQ92" s="39">
        <v>3.6051287188885834</v>
      </c>
      <c r="BR92" s="39">
        <v>221468.30999999988</v>
      </c>
      <c r="BS92" s="39">
        <v>10.324381613910768</v>
      </c>
      <c r="BT92" s="36">
        <v>601113.59999999986</v>
      </c>
      <c r="BU92" s="40">
        <v>4.7422142981113611</v>
      </c>
      <c r="BV92" s="38">
        <v>527090.35999999975</v>
      </c>
      <c r="BW92" s="39">
        <v>1.6573552892642534</v>
      </c>
      <c r="BX92" s="36">
        <v>610463.51000000013</v>
      </c>
      <c r="BY92" s="39">
        <v>2.7836024841888318</v>
      </c>
      <c r="BZ92" s="36">
        <v>1137553.8699999999</v>
      </c>
      <c r="CA92" s="40">
        <v>2.1170173522066182</v>
      </c>
      <c r="CB92" s="116">
        <f t="shared" si="119"/>
        <v>906735.64999999979</v>
      </c>
      <c r="CC92" s="117">
        <f t="shared" si="120"/>
        <v>831931.82000000007</v>
      </c>
      <c r="CD92" s="118">
        <f t="shared" si="121"/>
        <v>1738667.4699999997</v>
      </c>
      <c r="CE92" s="32"/>
      <c r="CF92" s="38">
        <f t="shared" si="122"/>
        <v>1579000.5113604944</v>
      </c>
      <c r="CG92" s="39">
        <f t="shared" si="123"/>
        <v>2.3778389502714496</v>
      </c>
      <c r="CH92" s="36">
        <f t="shared" si="124"/>
        <v>919020.83452813327</v>
      </c>
      <c r="CI92" s="39">
        <f t="shared" si="125"/>
        <v>4.6579055913608691</v>
      </c>
      <c r="CJ92" s="36">
        <f t="shared" si="126"/>
        <v>2498021.3458886277</v>
      </c>
      <c r="CK92" s="40">
        <f t="shared" si="127"/>
        <v>2.900116730313075</v>
      </c>
      <c r="CL92" s="38">
        <f t="shared" si="128"/>
        <v>2964962.4921543938</v>
      </c>
      <c r="CM92" s="39">
        <f t="shared" si="129"/>
        <v>1.0477811016219047</v>
      </c>
      <c r="CN92" s="36">
        <f t="shared" si="130"/>
        <v>2788579.9443926532</v>
      </c>
      <c r="CO92" s="39">
        <f t="shared" si="131"/>
        <v>1.7538114455229044</v>
      </c>
      <c r="CP92" s="36">
        <f t="shared" si="132"/>
        <v>5753542.4365470465</v>
      </c>
      <c r="CQ92" s="40">
        <f t="shared" si="133"/>
        <v>1.301775645661488</v>
      </c>
      <c r="CR92" s="152"/>
      <c r="CS92" s="161" t="s">
        <v>100</v>
      </c>
      <c r="CT92" s="38">
        <f t="shared" si="134"/>
        <v>2498021.3458886277</v>
      </c>
      <c r="CU92" s="36">
        <f t="shared" si="135"/>
        <v>5753542.4365470465</v>
      </c>
      <c r="CV92" s="37">
        <f t="shared" si="136"/>
        <v>8251563.7824356742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v>1110808.2103030065</v>
      </c>
      <c r="E93" s="39">
        <v>10.08038668091117</v>
      </c>
      <c r="F93" s="39">
        <v>295093.23969699355</v>
      </c>
      <c r="G93" s="39">
        <v>10.080386680911168</v>
      </c>
      <c r="H93" s="36">
        <v>1405901.45</v>
      </c>
      <c r="I93" s="40">
        <v>10.08038668091117</v>
      </c>
      <c r="J93" s="38">
        <v>327182.24525371543</v>
      </c>
      <c r="K93" s="39">
        <v>0.92236502844126911</v>
      </c>
      <c r="L93" s="36">
        <v>265647.58474628458</v>
      </c>
      <c r="M93" s="39">
        <v>0.92236502844126911</v>
      </c>
      <c r="N93" s="36">
        <v>592829.83000000007</v>
      </c>
      <c r="O93" s="40">
        <v>0.92236502844126922</v>
      </c>
      <c r="P93" s="116">
        <f t="shared" si="107"/>
        <v>1437990.4555567219</v>
      </c>
      <c r="Q93" s="117">
        <f t="shared" si="108"/>
        <v>560740.82444327814</v>
      </c>
      <c r="R93" s="118">
        <f t="shared" si="109"/>
        <v>1998731.28</v>
      </c>
      <c r="S93" s="32"/>
      <c r="T93" s="35">
        <v>2087086.7399999993</v>
      </c>
      <c r="U93" s="39">
        <v>10.826935694721112</v>
      </c>
      <c r="V93" s="39">
        <v>722242.00999999978</v>
      </c>
      <c r="W93" s="39">
        <v>12.39900446351931</v>
      </c>
      <c r="X93" s="36">
        <v>2809328.7499999991</v>
      </c>
      <c r="Y93" s="40">
        <v>11.191742225657121</v>
      </c>
      <c r="Z93" s="38">
        <v>577920.95000000007</v>
      </c>
      <c r="AA93" s="39">
        <v>0.62190854111291671</v>
      </c>
      <c r="AB93" s="36">
        <v>845139.37999999989</v>
      </c>
      <c r="AC93" s="39">
        <v>1.9480214823266371</v>
      </c>
      <c r="AD93" s="36">
        <v>1423060.33</v>
      </c>
      <c r="AE93" s="40">
        <v>1.0439767224335439</v>
      </c>
      <c r="AF93" s="116">
        <f t="shared" si="110"/>
        <v>2665007.6899999995</v>
      </c>
      <c r="AG93" s="117">
        <f t="shared" si="111"/>
        <v>1567381.3899999997</v>
      </c>
      <c r="AH93" s="118">
        <f t="shared" si="112"/>
        <v>4232389.0799999991</v>
      </c>
      <c r="AI93" s="32"/>
      <c r="AJ93" s="35">
        <v>465882.36215184501</v>
      </c>
      <c r="AK93" s="39">
        <v>8.7159014097104883</v>
      </c>
      <c r="AL93" s="36">
        <v>165111.34130184434</v>
      </c>
      <c r="AM93" s="39">
        <v>5.9021033530596725</v>
      </c>
      <c r="AN93" s="36">
        <v>630993.70345368935</v>
      </c>
      <c r="AO93" s="40">
        <v>7.7491950268791596</v>
      </c>
      <c r="AP93" s="38">
        <v>58515.934124670559</v>
      </c>
      <c r="AQ93" s="39">
        <v>0.35601213229501755</v>
      </c>
      <c r="AR93" s="36">
        <v>104283.62255030437</v>
      </c>
      <c r="AS93" s="39">
        <v>0.73888747414057621</v>
      </c>
      <c r="AT93" s="36">
        <v>162799.55667497491</v>
      </c>
      <c r="AU93" s="40">
        <v>0.53289369486507376</v>
      </c>
      <c r="AV93" s="116">
        <f t="shared" si="113"/>
        <v>524398.29627651558</v>
      </c>
      <c r="AW93" s="117">
        <f t="shared" si="114"/>
        <v>269394.96385214874</v>
      </c>
      <c r="AX93" s="118">
        <f t="shared" si="115"/>
        <v>793793.26012866432</v>
      </c>
      <c r="AY93" s="32"/>
      <c r="AZ93" s="35">
        <v>371724.81920109747</v>
      </c>
      <c r="BA93" s="39">
        <v>1.8372517886519681</v>
      </c>
      <c r="BB93" s="39">
        <v>111165.0007989025</v>
      </c>
      <c r="BC93" s="39">
        <v>1.8418997444076814</v>
      </c>
      <c r="BD93" s="36">
        <v>482889.81999999995</v>
      </c>
      <c r="BE93" s="40">
        <v>1.8383197045835236</v>
      </c>
      <c r="BF93" s="38">
        <v>1389044.1721150356</v>
      </c>
      <c r="BG93" s="39">
        <v>1.3062700933223472</v>
      </c>
      <c r="BH93" s="36">
        <v>1277110.7978849646</v>
      </c>
      <c r="BI93" s="39">
        <v>2.5154026002990904</v>
      </c>
      <c r="BJ93" s="36">
        <v>2666154.9700000002</v>
      </c>
      <c r="BK93" s="40">
        <v>1.6970172613413805</v>
      </c>
      <c r="BL93" s="116">
        <f t="shared" si="116"/>
        <v>1760768.9913161332</v>
      </c>
      <c r="BM93" s="117">
        <f t="shared" si="117"/>
        <v>1388275.7986838671</v>
      </c>
      <c r="BN93" s="118">
        <f t="shared" si="118"/>
        <v>3149044.79</v>
      </c>
      <c r="BO93" s="32"/>
      <c r="BP93" s="35">
        <v>966154.90500000014</v>
      </c>
      <c r="BQ93" s="39">
        <v>9.1746503556268824</v>
      </c>
      <c r="BR93" s="39">
        <v>205972.60499999986</v>
      </c>
      <c r="BS93" s="39">
        <v>9.6020048016409429</v>
      </c>
      <c r="BT93" s="36">
        <v>1172127.51</v>
      </c>
      <c r="BU93" s="40">
        <v>9.2469706842960608</v>
      </c>
      <c r="BV93" s="38">
        <v>270826.77510000009</v>
      </c>
      <c r="BW93" s="39">
        <v>0.85157351044395069</v>
      </c>
      <c r="BX93" s="36">
        <v>185555.44259999995</v>
      </c>
      <c r="BY93" s="39">
        <v>0.84609904198224384</v>
      </c>
      <c r="BZ93" s="36">
        <v>456382.21770000004</v>
      </c>
      <c r="CA93" s="40">
        <v>0.84933918260015118</v>
      </c>
      <c r="CB93" s="116">
        <f t="shared" si="119"/>
        <v>1236981.6801000002</v>
      </c>
      <c r="CC93" s="117">
        <f t="shared" si="120"/>
        <v>391528.04759999982</v>
      </c>
      <c r="CD93" s="118">
        <f t="shared" si="121"/>
        <v>1628509.7277000002</v>
      </c>
      <c r="CE93" s="32"/>
      <c r="CF93" s="38">
        <f t="shared" si="122"/>
        <v>5001657.0366559485</v>
      </c>
      <c r="CG93" s="39">
        <f t="shared" si="123"/>
        <v>7.5320652729950401</v>
      </c>
      <c r="CH93" s="36">
        <f t="shared" si="124"/>
        <v>1499584.1967977402</v>
      </c>
      <c r="CI93" s="39">
        <f t="shared" si="125"/>
        <v>7.6003952821885328</v>
      </c>
      <c r="CJ93" s="36">
        <f t="shared" si="126"/>
        <v>6501241.2334536891</v>
      </c>
      <c r="CK93" s="40">
        <f t="shared" si="127"/>
        <v>7.5477171161774619</v>
      </c>
      <c r="CL93" s="38">
        <f t="shared" si="128"/>
        <v>2623490.0765934219</v>
      </c>
      <c r="CM93" s="39">
        <f t="shared" si="129"/>
        <v>0.92710897012050653</v>
      </c>
      <c r="CN93" s="36">
        <f t="shared" si="130"/>
        <v>2677736.8277815534</v>
      </c>
      <c r="CO93" s="39">
        <f t="shared" si="131"/>
        <v>1.6840992872034426</v>
      </c>
      <c r="CP93" s="36">
        <f t="shared" si="132"/>
        <v>5301226.9043749757</v>
      </c>
      <c r="CQ93" s="40">
        <f t="shared" si="133"/>
        <v>1.199436373738191</v>
      </c>
      <c r="CR93" s="152"/>
      <c r="CS93" s="161" t="s">
        <v>101</v>
      </c>
      <c r="CT93" s="38">
        <f t="shared" si="134"/>
        <v>6501241.2334536891</v>
      </c>
      <c r="CU93" s="36">
        <f t="shared" si="135"/>
        <v>5301226.9043749757</v>
      </c>
      <c r="CV93" s="37">
        <f t="shared" si="136"/>
        <v>11802468.137828665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v>-2051093.5098948027</v>
      </c>
      <c r="E94" s="39">
        <v>-18.613308316119632</v>
      </c>
      <c r="F94" s="39">
        <v>1235898.0114506716</v>
      </c>
      <c r="G94" s="39">
        <v>42.218282826080191</v>
      </c>
      <c r="H94" s="36">
        <v>-815195.49844413111</v>
      </c>
      <c r="I94" s="40">
        <v>-5.8449942169523776</v>
      </c>
      <c r="J94" s="38">
        <v>-1067433.390322621</v>
      </c>
      <c r="K94" s="39">
        <v>-3.0092196129426254</v>
      </c>
      <c r="L94" s="36">
        <v>3619025.3758557886</v>
      </c>
      <c r="M94" s="39">
        <v>12.565754915178411</v>
      </c>
      <c r="N94" s="36">
        <v>2551591.9855331676</v>
      </c>
      <c r="O94" s="40">
        <v>3.9699406055643562</v>
      </c>
      <c r="P94" s="116">
        <f t="shared" si="107"/>
        <v>-3118526.9002174237</v>
      </c>
      <c r="Q94" s="117">
        <f t="shared" si="108"/>
        <v>4854923.3873064602</v>
      </c>
      <c r="R94" s="118">
        <f t="shared" si="109"/>
        <v>1736396.4870890365</v>
      </c>
      <c r="S94" s="32"/>
      <c r="T94" s="35">
        <v>-2830241.8793198001</v>
      </c>
      <c r="U94" s="39">
        <v>-14.682114662806068</v>
      </c>
      <c r="V94" s="39">
        <v>2834508.4068181631</v>
      </c>
      <c r="W94" s="39">
        <v>48.661088529067179</v>
      </c>
      <c r="X94" s="36">
        <v>4266.5274983630516</v>
      </c>
      <c r="Y94" s="40">
        <v>1.6996898622262353E-2</v>
      </c>
      <c r="Z94" s="38">
        <v>-3369992.4090329641</v>
      </c>
      <c r="AA94" s="39">
        <v>-3.6264943547440076</v>
      </c>
      <c r="AB94" s="36">
        <v>485148.76337799197</v>
      </c>
      <c r="AC94" s="39">
        <v>1.1182536698083232</v>
      </c>
      <c r="AD94" s="36">
        <v>-2884843.6456549722</v>
      </c>
      <c r="AE94" s="40">
        <v>-2.1163611622313394</v>
      </c>
      <c r="AF94" s="116">
        <f t="shared" si="110"/>
        <v>-6200234.2883527642</v>
      </c>
      <c r="AG94" s="117">
        <f t="shared" si="111"/>
        <v>3319657.1701961551</v>
      </c>
      <c r="AH94" s="118">
        <f t="shared" si="112"/>
        <v>-2880577.1181566091</v>
      </c>
      <c r="AI94" s="32"/>
      <c r="AJ94" s="35">
        <v>2360665.728726326</v>
      </c>
      <c r="AK94" s="39">
        <v>44.164217030725247</v>
      </c>
      <c r="AL94" s="36">
        <v>2258766.8092186791</v>
      </c>
      <c r="AM94" s="39">
        <v>80.742334556521143</v>
      </c>
      <c r="AN94" s="36">
        <v>4619432.5379450051</v>
      </c>
      <c r="AO94" s="40">
        <v>56.730968081164789</v>
      </c>
      <c r="AP94" s="38">
        <v>-3437409.4773222888</v>
      </c>
      <c r="AQ94" s="39">
        <v>-20.913269110347635</v>
      </c>
      <c r="AR94" s="36">
        <v>-1015158.4623638029</v>
      </c>
      <c r="AS94" s="39">
        <v>-7.1927677018181253</v>
      </c>
      <c r="AT94" s="36">
        <v>-4452567.9396860916</v>
      </c>
      <c r="AU94" s="40">
        <v>-14.574642766099265</v>
      </c>
      <c r="AV94" s="116">
        <f t="shared" si="113"/>
        <v>-1076743.7485959628</v>
      </c>
      <c r="AW94" s="126">
        <f t="shared" si="114"/>
        <v>1243608.3468548763</v>
      </c>
      <c r="AX94" s="118">
        <f t="shared" si="115"/>
        <v>166864.59825891349</v>
      </c>
      <c r="AY94" s="32"/>
      <c r="AZ94" s="35">
        <v>1855591.807531659</v>
      </c>
      <c r="BA94" s="39">
        <v>9.1712718422257407</v>
      </c>
      <c r="BB94" s="39">
        <v>554918.19246834086</v>
      </c>
      <c r="BC94" s="39">
        <v>9.1944737060146764</v>
      </c>
      <c r="BD94" s="36">
        <v>2410510</v>
      </c>
      <c r="BE94" s="40">
        <v>9.1766027105223085</v>
      </c>
      <c r="BF94" s="38">
        <v>1503657.636665104</v>
      </c>
      <c r="BG94" s="39">
        <v>1.4140536642406494</v>
      </c>
      <c r="BH94" s="36">
        <v>1382488.3633348958</v>
      </c>
      <c r="BI94" s="39">
        <v>2.7229546800285269</v>
      </c>
      <c r="BJ94" s="36">
        <v>2886146</v>
      </c>
      <c r="BK94" s="40">
        <v>1.8370423459486227</v>
      </c>
      <c r="BL94" s="116">
        <f t="shared" si="116"/>
        <v>3359249.444196763</v>
      </c>
      <c r="BM94" s="117">
        <f t="shared" si="117"/>
        <v>1937406.5558032366</v>
      </c>
      <c r="BN94" s="118">
        <f t="shared" si="118"/>
        <v>5296656</v>
      </c>
      <c r="BO94" s="32"/>
      <c r="BP94" s="35">
        <v>4671523.2678808253</v>
      </c>
      <c r="BQ94" s="39">
        <v>44.360994690579211</v>
      </c>
      <c r="BR94" s="39">
        <v>622596.5193934507</v>
      </c>
      <c r="BS94" s="39">
        <v>29.024125653510357</v>
      </c>
      <c r="BT94" s="36">
        <v>5294119.7872742759</v>
      </c>
      <c r="BU94" s="40">
        <v>41.765567358859208</v>
      </c>
      <c r="BV94" s="38">
        <v>902108.65896414185</v>
      </c>
      <c r="BW94" s="39">
        <v>2.8365431639184289</v>
      </c>
      <c r="BX94" s="36">
        <v>715073.10376158007</v>
      </c>
      <c r="BY94" s="39">
        <v>3.2606031898734655</v>
      </c>
      <c r="BZ94" s="36">
        <v>1617181.762725722</v>
      </c>
      <c r="CA94" s="40">
        <v>3.0096173409022291</v>
      </c>
      <c r="CB94" s="116">
        <f t="shared" si="119"/>
        <v>5573631.9268449675</v>
      </c>
      <c r="CC94" s="117">
        <f t="shared" si="120"/>
        <v>1337669.6231550309</v>
      </c>
      <c r="CD94" s="118">
        <f t="shared" si="121"/>
        <v>6911301.5499999989</v>
      </c>
      <c r="CE94" s="32"/>
      <c r="CF94" s="38">
        <f t="shared" si="122"/>
        <v>4006445.4149242071</v>
      </c>
      <c r="CG94" s="39">
        <f t="shared" si="123"/>
        <v>6.0333621751236066</v>
      </c>
      <c r="CH94" s="36">
        <f t="shared" si="124"/>
        <v>7506687.9393493049</v>
      </c>
      <c r="CI94" s="39">
        <f t="shared" si="125"/>
        <v>38.046410278880309</v>
      </c>
      <c r="CJ94" s="36">
        <f t="shared" si="126"/>
        <v>11513133.354273513</v>
      </c>
      <c r="CK94" s="40">
        <f t="shared" si="127"/>
        <v>13.36635121793821</v>
      </c>
      <c r="CL94" s="38">
        <f t="shared" si="128"/>
        <v>-5469068.9810486278</v>
      </c>
      <c r="CM94" s="39">
        <f t="shared" si="129"/>
        <v>-1.9327013872764101</v>
      </c>
      <c r="CN94" s="36">
        <f t="shared" si="130"/>
        <v>5186577.1439664531</v>
      </c>
      <c r="CO94" s="39">
        <f t="shared" si="131"/>
        <v>3.2619751054535437</v>
      </c>
      <c r="CP94" s="36">
        <f t="shared" si="132"/>
        <v>-282491.83708217461</v>
      </c>
      <c r="CQ94" s="40">
        <f t="shared" si="133"/>
        <v>-6.3915578561795611E-2</v>
      </c>
      <c r="CR94" s="152"/>
      <c r="CS94" s="161" t="s">
        <v>90</v>
      </c>
      <c r="CT94" s="38">
        <f t="shared" si="134"/>
        <v>11513133.354273513</v>
      </c>
      <c r="CU94" s="36">
        <f t="shared" si="135"/>
        <v>-282491.83708217461</v>
      </c>
      <c r="CV94" s="37">
        <f t="shared" si="136"/>
        <v>11230641.517191339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v>990570.98</v>
      </c>
      <c r="E95" s="39">
        <v>8.9892552293661243</v>
      </c>
      <c r="F95" s="39">
        <v>0</v>
      </c>
      <c r="G95" s="39">
        <v>0</v>
      </c>
      <c r="H95" s="36">
        <v>990570.98</v>
      </c>
      <c r="I95" s="40">
        <v>7.1024455613792314</v>
      </c>
      <c r="J95" s="38">
        <v>0</v>
      </c>
      <c r="K95" s="39">
        <v>0</v>
      </c>
      <c r="L95" s="36">
        <v>0</v>
      </c>
      <c r="M95" s="39">
        <v>0</v>
      </c>
      <c r="N95" s="36">
        <v>0</v>
      </c>
      <c r="O95" s="40">
        <v>0</v>
      </c>
      <c r="P95" s="116">
        <f t="shared" si="107"/>
        <v>990570.98</v>
      </c>
      <c r="Q95" s="117">
        <f t="shared" si="108"/>
        <v>0</v>
      </c>
      <c r="R95" s="118">
        <f t="shared" si="109"/>
        <v>990570.98</v>
      </c>
      <c r="S95" s="32"/>
      <c r="T95" s="35">
        <v>1751755.8600000022</v>
      </c>
      <c r="U95" s="39">
        <v>9.0873789218127605</v>
      </c>
      <c r="V95" s="39">
        <v>2994.0100000002421</v>
      </c>
      <c r="W95" s="39">
        <v>5.1399313304725185E-2</v>
      </c>
      <c r="X95" s="36">
        <v>1754749.8700000024</v>
      </c>
      <c r="Y95" s="40">
        <v>6.9905340254483841</v>
      </c>
      <c r="Z95" s="38">
        <v>5681.2599999993072</v>
      </c>
      <c r="AA95" s="39">
        <v>6.1136806310322159E-3</v>
      </c>
      <c r="AB95" s="36">
        <v>1396.1899999994785</v>
      </c>
      <c r="AC95" s="39">
        <v>3.2181769986964893E-3</v>
      </c>
      <c r="AD95" s="36">
        <v>7077.4499999987856</v>
      </c>
      <c r="AE95" s="40">
        <v>5.1921151186794844E-3</v>
      </c>
      <c r="AF95" s="116">
        <f t="shared" si="110"/>
        <v>1757437.1200000015</v>
      </c>
      <c r="AG95" s="117">
        <f t="shared" si="111"/>
        <v>4390.1999999997206</v>
      </c>
      <c r="AH95" s="118">
        <f t="shared" si="112"/>
        <v>1761827.3200000012</v>
      </c>
      <c r="AI95" s="32"/>
      <c r="AJ95" s="35">
        <v>254845.81124995695</v>
      </c>
      <c r="AK95" s="39">
        <v>4.7677507155944951</v>
      </c>
      <c r="AL95" s="36">
        <v>109338.46886717784</v>
      </c>
      <c r="AM95" s="39">
        <v>3.9084349907838369</v>
      </c>
      <c r="AN95" s="36">
        <v>364184.2801171348</v>
      </c>
      <c r="AO95" s="40">
        <v>4.4725248396371571</v>
      </c>
      <c r="AP95" s="38">
        <v>23430.229685595215</v>
      </c>
      <c r="AQ95" s="39">
        <v>0.14254999352413966</v>
      </c>
      <c r="AR95" s="36">
        <v>55722.070371189482</v>
      </c>
      <c r="AS95" s="39">
        <v>0.39481117766685664</v>
      </c>
      <c r="AT95" s="36">
        <v>79152.300056784705</v>
      </c>
      <c r="AU95" s="40">
        <v>0.25909015046361455</v>
      </c>
      <c r="AV95" s="116">
        <f t="shared" si="113"/>
        <v>278276.04093555216</v>
      </c>
      <c r="AW95" s="117">
        <f t="shared" si="114"/>
        <v>165060.53923836732</v>
      </c>
      <c r="AX95" s="118">
        <f t="shared" si="115"/>
        <v>443336.58017391944</v>
      </c>
      <c r="AY95" s="32"/>
      <c r="AZ95" s="35">
        <v>3643702.1985792588</v>
      </c>
      <c r="BA95" s="39">
        <v>18.009016444052083</v>
      </c>
      <c r="BB95" s="39">
        <v>1089655.9414207397</v>
      </c>
      <c r="BC95" s="39">
        <v>18.054576400587646</v>
      </c>
      <c r="BD95" s="36">
        <v>4733358.1399999987</v>
      </c>
      <c r="BE95" s="40">
        <v>18.019484315516973</v>
      </c>
      <c r="BF95" s="38">
        <v>6073599.1299210088</v>
      </c>
      <c r="BG95" s="39">
        <v>5.7116692625865593</v>
      </c>
      <c r="BH95" s="36">
        <v>5584170.1700789891</v>
      </c>
      <c r="BI95" s="39">
        <v>10.998604185002382</v>
      </c>
      <c r="BJ95" s="36">
        <v>11657769.299999997</v>
      </c>
      <c r="BK95" s="40">
        <v>7.420212235763481</v>
      </c>
      <c r="BL95" s="116">
        <f t="shared" si="116"/>
        <v>9717301.3285002671</v>
      </c>
      <c r="BM95" s="117">
        <f t="shared" si="117"/>
        <v>6673826.1114997286</v>
      </c>
      <c r="BN95" s="118">
        <f t="shared" si="118"/>
        <v>16391127.439999996</v>
      </c>
      <c r="BO95" s="32"/>
      <c r="BP95" s="35">
        <v>655409.79</v>
      </c>
      <c r="BQ95" s="39">
        <v>6.2238007919701444</v>
      </c>
      <c r="BR95" s="39">
        <v>415.72999999999979</v>
      </c>
      <c r="BS95" s="39">
        <v>1.9380448463941064E-2</v>
      </c>
      <c r="BT95" s="36">
        <v>655825.52</v>
      </c>
      <c r="BU95" s="40">
        <v>5.1738392843055276</v>
      </c>
      <c r="BV95" s="38">
        <v>6742.5499999999975</v>
      </c>
      <c r="BW95" s="39">
        <v>2.1200920664966615E-2</v>
      </c>
      <c r="BX95" s="36">
        <v>4537.5600000000159</v>
      </c>
      <c r="BY95" s="39">
        <v>2.0690447637330391E-2</v>
      </c>
      <c r="BZ95" s="36">
        <v>11280.110000000013</v>
      </c>
      <c r="CA95" s="40">
        <v>2.0992578228228812E-2</v>
      </c>
      <c r="CB95" s="116">
        <f t="shared" si="119"/>
        <v>662152.34000000008</v>
      </c>
      <c r="CC95" s="117">
        <f t="shared" si="120"/>
        <v>4953.2900000000154</v>
      </c>
      <c r="CD95" s="118">
        <f t="shared" si="121"/>
        <v>667105.63000000012</v>
      </c>
      <c r="CE95" s="32"/>
      <c r="CF95" s="38">
        <f t="shared" si="122"/>
        <v>7296284.6398292175</v>
      </c>
      <c r="CG95" s="39">
        <f t="shared" si="123"/>
        <v>10.987577067916636</v>
      </c>
      <c r="CH95" s="36">
        <f t="shared" si="124"/>
        <v>1202404.1502879178</v>
      </c>
      <c r="CI95" s="39">
        <f t="shared" si="125"/>
        <v>6.0941872091259519</v>
      </c>
      <c r="CJ95" s="36">
        <f t="shared" si="126"/>
        <v>8498688.7901171353</v>
      </c>
      <c r="CK95" s="40">
        <f t="shared" si="127"/>
        <v>9.8666849210510161</v>
      </c>
      <c r="CL95" s="38">
        <f t="shared" si="128"/>
        <v>6109453.1696066028</v>
      </c>
      <c r="CM95" s="39">
        <f t="shared" si="129"/>
        <v>2.1590052451916502</v>
      </c>
      <c r="CN95" s="36">
        <f t="shared" si="130"/>
        <v>5645825.9904501773</v>
      </c>
      <c r="CO95" s="39">
        <f t="shared" si="131"/>
        <v>3.550808812705128</v>
      </c>
      <c r="CP95" s="36">
        <f t="shared" si="132"/>
        <v>11755279.160056781</v>
      </c>
      <c r="CQ95" s="40">
        <f t="shared" si="133"/>
        <v>2.6597068305796308</v>
      </c>
      <c r="CR95" s="152"/>
      <c r="CS95" s="161" t="s">
        <v>91</v>
      </c>
      <c r="CT95" s="38">
        <f t="shared" si="134"/>
        <v>8498688.7901171353</v>
      </c>
      <c r="CU95" s="36">
        <f t="shared" si="135"/>
        <v>11755279.160056781</v>
      </c>
      <c r="CV95" s="37">
        <f t="shared" si="136"/>
        <v>20253967.950173914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v>12656401.566605715</v>
      </c>
      <c r="E96" s="46">
        <v>114.85459019561428</v>
      </c>
      <c r="F96" s="43">
        <v>4643914.2355992366</v>
      </c>
      <c r="G96" s="46">
        <v>158.63613566985163</v>
      </c>
      <c r="H96" s="43">
        <v>17300315.802204952</v>
      </c>
      <c r="I96" s="47">
        <v>124.04416610289707</v>
      </c>
      <c r="J96" s="45">
        <v>9447068.2330191061</v>
      </c>
      <c r="K96" s="46">
        <v>26.632390619723971</v>
      </c>
      <c r="L96" s="43">
        <v>14622426.376648091</v>
      </c>
      <c r="M96" s="46">
        <v>50.771079788505453</v>
      </c>
      <c r="N96" s="43">
        <v>24069494.609667197</v>
      </c>
      <c r="O96" s="47">
        <v>37.448959139273839</v>
      </c>
      <c r="P96" s="122">
        <f t="shared" si="107"/>
        <v>22103469.799624823</v>
      </c>
      <c r="Q96" s="128">
        <f t="shared" si="108"/>
        <v>19266340.612247325</v>
      </c>
      <c r="R96" s="129">
        <f t="shared" si="109"/>
        <v>41369810.411872149</v>
      </c>
      <c r="S96" s="32"/>
      <c r="T96" s="42">
        <v>9357729.8747184537</v>
      </c>
      <c r="U96" s="46">
        <v>48.544000429108841</v>
      </c>
      <c r="V96" s="43">
        <v>6070802.7102468386</v>
      </c>
      <c r="W96" s="46">
        <v>104.21978901711311</v>
      </c>
      <c r="X96" s="43">
        <v>15428532.584965292</v>
      </c>
      <c r="Y96" s="47">
        <v>61.463849544515902</v>
      </c>
      <c r="Z96" s="45">
        <v>18956292.44910204</v>
      </c>
      <c r="AA96" s="46">
        <v>20.399122374661875</v>
      </c>
      <c r="AB96" s="43">
        <v>12423546.2278478</v>
      </c>
      <c r="AC96" s="46">
        <v>28.635909663238714</v>
      </c>
      <c r="AD96" s="43">
        <v>31379838.67694984</v>
      </c>
      <c r="AE96" s="47">
        <v>23.020683271000497</v>
      </c>
      <c r="AF96" s="122">
        <f t="shared" si="110"/>
        <v>28314022.323820494</v>
      </c>
      <c r="AG96" s="128">
        <f t="shared" si="111"/>
        <v>18494348.938094638</v>
      </c>
      <c r="AH96" s="129">
        <f t="shared" si="112"/>
        <v>46808371.261915132</v>
      </c>
      <c r="AI96" s="32"/>
      <c r="AJ96" s="42">
        <v>10522153.262795847</v>
      </c>
      <c r="AK96" s="46">
        <v>196.85237713828943</v>
      </c>
      <c r="AL96" s="43">
        <v>5809751.8081102865</v>
      </c>
      <c r="AM96" s="46">
        <v>207.67656150528282</v>
      </c>
      <c r="AN96" s="43">
        <v>16331905.070906132</v>
      </c>
      <c r="AO96" s="47">
        <v>200.57112592759322</v>
      </c>
      <c r="AP96" s="45">
        <v>696198.55941942241</v>
      </c>
      <c r="AQ96" s="46">
        <v>4.2356861826996157</v>
      </c>
      <c r="AR96" s="43">
        <v>2971112.7922345297</v>
      </c>
      <c r="AS96" s="46">
        <v>21.051417017873042</v>
      </c>
      <c r="AT96" s="43">
        <v>3667311.3516539522</v>
      </c>
      <c r="AU96" s="47">
        <v>12.004253182981241</v>
      </c>
      <c r="AV96" s="122">
        <f t="shared" si="113"/>
        <v>11218351.82221527</v>
      </c>
      <c r="AW96" s="128">
        <f t="shared" si="114"/>
        <v>8780864.6003448162</v>
      </c>
      <c r="AX96" s="129">
        <f t="shared" si="115"/>
        <v>19999216.422560088</v>
      </c>
      <c r="AY96" s="32"/>
      <c r="AZ96" s="42">
        <v>23736700.558659233</v>
      </c>
      <c r="BA96" s="46">
        <v>117.31876190516174</v>
      </c>
      <c r="BB96" s="43">
        <v>7098504.5933647277</v>
      </c>
      <c r="BC96" s="46">
        <v>117.61555977359671</v>
      </c>
      <c r="BD96" s="43">
        <v>30835205.152023964</v>
      </c>
      <c r="BE96" s="47">
        <v>117.38695428667566</v>
      </c>
      <c r="BF96" s="45">
        <v>32137386.726293217</v>
      </c>
      <c r="BG96" s="46">
        <v>30.222298182332217</v>
      </c>
      <c r="BH96" s="43">
        <v>29547659.050654702</v>
      </c>
      <c r="BI96" s="46">
        <v>58.197188945435983</v>
      </c>
      <c r="BJ96" s="43">
        <v>61685045.77694793</v>
      </c>
      <c r="BK96" s="47">
        <v>39.262754276475484</v>
      </c>
      <c r="BL96" s="122">
        <f t="shared" si="116"/>
        <v>55874087.284952447</v>
      </c>
      <c r="BM96" s="128">
        <f t="shared" si="117"/>
        <v>36646163.644019432</v>
      </c>
      <c r="BN96" s="129">
        <f t="shared" si="118"/>
        <v>92520250.928971887</v>
      </c>
      <c r="BO96" s="32"/>
      <c r="BP96" s="42">
        <v>6305957.7074698815</v>
      </c>
      <c r="BQ96" s="46">
        <v>59.881657510610708</v>
      </c>
      <c r="BR96" s="43">
        <v>2811056.968700489</v>
      </c>
      <c r="BS96" s="46">
        <v>131.04549758521696</v>
      </c>
      <c r="BT96" s="43">
        <v>9117014.6761703696</v>
      </c>
      <c r="BU96" s="47">
        <v>71.924570253320255</v>
      </c>
      <c r="BV96" s="45">
        <v>13056980.117106579</v>
      </c>
      <c r="BW96" s="46">
        <v>41.055683619227622</v>
      </c>
      <c r="BX96" s="43">
        <v>11342653.274423044</v>
      </c>
      <c r="BY96" s="46">
        <v>51.720434251633755</v>
      </c>
      <c r="BZ96" s="43">
        <v>24399633.391529623</v>
      </c>
      <c r="CA96" s="47">
        <v>45.40835264122326</v>
      </c>
      <c r="CB96" s="122">
        <f t="shared" si="119"/>
        <v>19362937.82457646</v>
      </c>
      <c r="CC96" s="128">
        <f t="shared" si="120"/>
        <v>14153710.243123533</v>
      </c>
      <c r="CD96" s="129">
        <f t="shared" si="121"/>
        <v>33516648.067699991</v>
      </c>
      <c r="CE96" s="32"/>
      <c r="CF96" s="45">
        <f>SUM(CF76:CF95)</f>
        <v>62578942.970249146</v>
      </c>
      <c r="CG96" s="46">
        <f t="shared" si="123"/>
        <v>94.238505301852754</v>
      </c>
      <c r="CH96" s="46">
        <f>SUM(CH76:CH95)</f>
        <v>26434030.316021584</v>
      </c>
      <c r="CI96" s="46">
        <f t="shared" si="125"/>
        <v>133.97652478076705</v>
      </c>
      <c r="CJ96" s="43">
        <f t="shared" si="126"/>
        <v>89012973.286270738</v>
      </c>
      <c r="CK96" s="47">
        <f t="shared" si="127"/>
        <v>103.34099565133737</v>
      </c>
      <c r="CL96" s="45">
        <f>SUM(CL76:CL95)</f>
        <v>74293926.084940374</v>
      </c>
      <c r="CM96" s="46">
        <f t="shared" si="129"/>
        <v>26.254555301484618</v>
      </c>
      <c r="CN96" s="43">
        <f>SUM(CN76:CN95)</f>
        <v>70907397.721808165</v>
      </c>
      <c r="CO96" s="46">
        <f t="shared" si="131"/>
        <v>44.595531839355907</v>
      </c>
      <c r="CP96" s="43">
        <f>SUM(CP76:CP95)</f>
        <v>145201323.80674851</v>
      </c>
      <c r="CQ96" s="47">
        <f t="shared" si="133"/>
        <v>32.852724931472267</v>
      </c>
      <c r="CR96" s="153"/>
      <c r="CS96" s="161" t="s">
        <v>175</v>
      </c>
      <c r="CT96" s="45">
        <f t="shared" ref="CT96:CU96" si="137">SUM(CT76:CT95)</f>
        <v>89012973.286270708</v>
      </c>
      <c r="CU96" s="43">
        <f t="shared" si="137"/>
        <v>145201323.80674851</v>
      </c>
      <c r="CV96" s="44">
        <f>SUM(CV76:CV95)</f>
        <v>234214297.09301928</v>
      </c>
      <c r="CW96"/>
      <c r="CY96" s="48"/>
    </row>
    <row r="97" spans="1:104" s="19" customFormat="1" ht="15.6" x14ac:dyDescent="0.3">
      <c r="A97" s="26">
        <v>81</v>
      </c>
      <c r="B97" s="25" t="s">
        <v>176</v>
      </c>
      <c r="C97" s="41"/>
      <c r="D97" s="42">
        <v>20434870.099445436</v>
      </c>
      <c r="E97" s="46">
        <v>185.44280683738316</v>
      </c>
      <c r="F97" s="43">
        <v>6097742.8978339359</v>
      </c>
      <c r="G97" s="46">
        <v>208.29893071783616</v>
      </c>
      <c r="H97" s="43">
        <v>26532612.997279372</v>
      </c>
      <c r="I97" s="47">
        <v>190.24021823687968</v>
      </c>
      <c r="J97" s="45">
        <v>12712637.606055746</v>
      </c>
      <c r="K97" s="46">
        <v>35.838412741438333</v>
      </c>
      <c r="L97" s="43">
        <v>18354006.99499844</v>
      </c>
      <c r="M97" s="46">
        <v>63.727642019112174</v>
      </c>
      <c r="N97" s="43">
        <v>31066644.601054184</v>
      </c>
      <c r="O97" s="47">
        <v>48.335601686956508</v>
      </c>
      <c r="P97" s="122">
        <f t="shared" si="107"/>
        <v>33147507.705501184</v>
      </c>
      <c r="Q97" s="128">
        <f t="shared" si="108"/>
        <v>24451749.892832376</v>
      </c>
      <c r="R97" s="129">
        <f t="shared" si="109"/>
        <v>57599257.59833356</v>
      </c>
      <c r="S97" s="32"/>
      <c r="T97" s="42">
        <v>19187350.686315987</v>
      </c>
      <c r="U97" s="46">
        <v>99.535974260852356</v>
      </c>
      <c r="V97" s="43">
        <v>7450634.0718442574</v>
      </c>
      <c r="W97" s="46">
        <v>127.90788106170399</v>
      </c>
      <c r="X97" s="43">
        <v>26637984.758160245</v>
      </c>
      <c r="Y97" s="47">
        <v>106.11981912914709</v>
      </c>
      <c r="Z97" s="45">
        <v>25808683.974457029</v>
      </c>
      <c r="AA97" s="46">
        <v>27.773073460304357</v>
      </c>
      <c r="AB97" s="43">
        <v>15858567.972666914</v>
      </c>
      <c r="AC97" s="46">
        <v>36.553534033276662</v>
      </c>
      <c r="AD97" s="43">
        <v>41667251.947123945</v>
      </c>
      <c r="AE97" s="47">
        <v>30.56767180107617</v>
      </c>
      <c r="AF97" s="122">
        <f t="shared" si="110"/>
        <v>44996034.660773017</v>
      </c>
      <c r="AG97" s="128">
        <f t="shared" si="111"/>
        <v>23309202.044511169</v>
      </c>
      <c r="AH97" s="129">
        <f t="shared" si="112"/>
        <v>68305236.705284178</v>
      </c>
      <c r="AI97" s="32"/>
      <c r="AJ97" s="42">
        <v>15090228.940778524</v>
      </c>
      <c r="AK97" s="46">
        <v>282.31364477996192</v>
      </c>
      <c r="AL97" s="43">
        <v>7772833.9172393819</v>
      </c>
      <c r="AM97" s="46">
        <v>277.8492910541334</v>
      </c>
      <c r="AN97" s="43">
        <v>22863062.858017907</v>
      </c>
      <c r="AO97" s="47">
        <v>280.77987471008271</v>
      </c>
      <c r="AP97" s="45">
        <v>1269987.5375409806</v>
      </c>
      <c r="AQ97" s="46">
        <v>7.726629985343477</v>
      </c>
      <c r="AR97" s="43">
        <v>4341140.9138681851</v>
      </c>
      <c r="AS97" s="46">
        <v>30.758565595370317</v>
      </c>
      <c r="AT97" s="43">
        <v>5611128.4514091657</v>
      </c>
      <c r="AU97" s="47">
        <v>18.366972453147994</v>
      </c>
      <c r="AV97" s="122">
        <f t="shared" si="113"/>
        <v>16360216.478319503</v>
      </c>
      <c r="AW97" s="128">
        <f t="shared" si="114"/>
        <v>12113974.831107568</v>
      </c>
      <c r="AX97" s="129">
        <f t="shared" si="115"/>
        <v>28474191.309427071</v>
      </c>
      <c r="AY97" s="32"/>
      <c r="AZ97" s="42">
        <v>38622470.850097753</v>
      </c>
      <c r="BA97" s="46">
        <v>190.89175644500818</v>
      </c>
      <c r="BB97" s="43">
        <v>11550121.974997867</v>
      </c>
      <c r="BC97" s="46">
        <v>191.37468232569967</v>
      </c>
      <c r="BD97" s="43">
        <v>50172592.825095624</v>
      </c>
      <c r="BE97" s="47">
        <v>191.00271366337606</v>
      </c>
      <c r="BF97" s="45">
        <v>41481295.328858115</v>
      </c>
      <c r="BG97" s="46">
        <v>39.009396971050293</v>
      </c>
      <c r="BH97" s="43">
        <v>38138607.279907681</v>
      </c>
      <c r="BI97" s="46">
        <v>75.117955374383129</v>
      </c>
      <c r="BJ97" s="43">
        <v>79619902.608765811</v>
      </c>
      <c r="BK97" s="47">
        <v>50.678355382093635</v>
      </c>
      <c r="BL97" s="122">
        <f t="shared" si="116"/>
        <v>80103766.178955868</v>
      </c>
      <c r="BM97" s="128">
        <f t="shared" si="117"/>
        <v>49688729.254905552</v>
      </c>
      <c r="BN97" s="129">
        <f t="shared" si="118"/>
        <v>129792495.43386142</v>
      </c>
      <c r="BO97" s="32"/>
      <c r="BP97" s="42">
        <v>12639574.087469881</v>
      </c>
      <c r="BQ97" s="46">
        <v>120.02596301736715</v>
      </c>
      <c r="BR97" s="43">
        <v>1980570.0187004888</v>
      </c>
      <c r="BS97" s="46">
        <v>92.329962178942182</v>
      </c>
      <c r="BT97" s="43">
        <v>14620144.106170369</v>
      </c>
      <c r="BU97" s="47">
        <v>115.33902480451229</v>
      </c>
      <c r="BV97" s="45">
        <v>9949105.2471065782</v>
      </c>
      <c r="BW97" s="46">
        <v>31.283444843762332</v>
      </c>
      <c r="BX97" s="43">
        <v>11322106.464423044</v>
      </c>
      <c r="BY97" s="46">
        <v>51.62674453812712</v>
      </c>
      <c r="BZ97" s="43">
        <v>21271211.711529624</v>
      </c>
      <c r="CA97" s="47">
        <v>39.586278490502487</v>
      </c>
      <c r="CB97" s="122">
        <f t="shared" si="119"/>
        <v>22588679.334576458</v>
      </c>
      <c r="CC97" s="128">
        <f t="shared" si="120"/>
        <v>13302676.483123533</v>
      </c>
      <c r="CD97" s="129">
        <f t="shared" si="121"/>
        <v>35891355.817699991</v>
      </c>
      <c r="CE97" s="32"/>
      <c r="CF97" s="45">
        <f>+CF74+CF96</f>
        <v>105974494.66410759</v>
      </c>
      <c r="CG97" s="46">
        <f t="shared" si="123"/>
        <v>159.58847342647769</v>
      </c>
      <c r="CH97" s="46">
        <f>+CH74+CH96</f>
        <v>34851902.880615935</v>
      </c>
      <c r="CI97" s="46">
        <f t="shared" si="125"/>
        <v>176.64112411612302</v>
      </c>
      <c r="CJ97" s="43">
        <f t="shared" si="126"/>
        <v>140826397.54472351</v>
      </c>
      <c r="CK97" s="47">
        <f t="shared" si="127"/>
        <v>163.49459633776146</v>
      </c>
      <c r="CL97" s="45">
        <f>+CL74+CL96</f>
        <v>91221709.694018453</v>
      </c>
      <c r="CM97" s="46">
        <f t="shared" si="129"/>
        <v>32.236624823399318</v>
      </c>
      <c r="CN97" s="43">
        <f>+CN74+CN96</f>
        <v>88014429.625864267</v>
      </c>
      <c r="CO97" s="46">
        <f t="shared" si="131"/>
        <v>55.354595215892367</v>
      </c>
      <c r="CP97" s="43">
        <f>+CP74+CP96</f>
        <v>179236139.31988269</v>
      </c>
      <c r="CQ97" s="47">
        <f t="shared" si="133"/>
        <v>40.553318857424024</v>
      </c>
      <c r="CR97" s="153"/>
      <c r="CS97" s="160" t="s">
        <v>176</v>
      </c>
      <c r="CT97" s="45">
        <f>+CT74+CT96</f>
        <v>140826397.54472351</v>
      </c>
      <c r="CU97" s="43">
        <f t="shared" ref="CU97:CV97" si="138">+CU74+CU96</f>
        <v>179236139.31988269</v>
      </c>
      <c r="CV97" s="44">
        <f t="shared" si="138"/>
        <v>320062536.86460626</v>
      </c>
      <c r="CW97"/>
      <c r="CY97" s="48"/>
    </row>
    <row r="98" spans="1:104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4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39">+D99+J99</f>
        <v>0</v>
      </c>
      <c r="Q99" s="117">
        <f t="shared" ref="Q99:Q103" si="140">+F99+L99</f>
        <v>0</v>
      </c>
      <c r="R99" s="118">
        <f t="shared" ref="R99:R103" si="141">+P99+Q99</f>
        <v>0</v>
      </c>
      <c r="S99" s="32"/>
      <c r="T99" s="35">
        <v>2741229.5200000005</v>
      </c>
      <c r="U99" s="39">
        <v>14.220355660690574</v>
      </c>
      <c r="V99" s="39">
        <v>219009.41999999998</v>
      </c>
      <c r="W99" s="39">
        <v>3.7598183690987121</v>
      </c>
      <c r="X99" s="36">
        <v>2960238.9400000004</v>
      </c>
      <c r="Y99" s="40">
        <v>11.792934928969238</v>
      </c>
      <c r="Z99" s="38">
        <v>2569559.2700000009</v>
      </c>
      <c r="AA99" s="39">
        <v>2.7651374412173007</v>
      </c>
      <c r="AB99" s="36">
        <v>838752.35000000009</v>
      </c>
      <c r="AC99" s="39">
        <v>1.9332995655130292</v>
      </c>
      <c r="AD99" s="36">
        <v>3408311.620000001</v>
      </c>
      <c r="AE99" s="40">
        <v>2.5003845016744743</v>
      </c>
      <c r="AF99" s="116">
        <f t="shared" ref="AF99:AF103" si="142">+T99+Z99</f>
        <v>5310788.790000001</v>
      </c>
      <c r="AG99" s="117">
        <f t="shared" ref="AG99:AG103" si="143">+V99+AB99</f>
        <v>1057761.77</v>
      </c>
      <c r="AH99" s="118">
        <f t="shared" ref="AH99:AH103" si="144">+AF99+AG99</f>
        <v>6368550.5600000005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45">+AJ99+AP99</f>
        <v>0</v>
      </c>
      <c r="AW99" s="117">
        <f t="shared" ref="AW99:AW103" si="146">+AL99+AR99</f>
        <v>0</v>
      </c>
      <c r="AX99" s="118">
        <f t="shared" ref="AX99:AX102" si="147">+AV99+AW99</f>
        <v>0</v>
      </c>
      <c r="AY99" s="32"/>
      <c r="AZ99" s="35">
        <v>-131424.55918843707</v>
      </c>
      <c r="BA99" s="39">
        <v>-0.64956654484543919</v>
      </c>
      <c r="BB99" s="39">
        <v>-39203.580811562904</v>
      </c>
      <c r="BC99" s="39">
        <v>-0.6495665448454393</v>
      </c>
      <c r="BD99" s="36">
        <v>-170628.13999999996</v>
      </c>
      <c r="BE99" s="40">
        <v>-0.64956654484543919</v>
      </c>
      <c r="BF99" s="38">
        <v>-977028.33962669224</v>
      </c>
      <c r="BG99" s="39">
        <v>-0.91880656209761036</v>
      </c>
      <c r="BH99" s="36">
        <v>-466493.03037330759</v>
      </c>
      <c r="BI99" s="39">
        <v>-0.91880656209761036</v>
      </c>
      <c r="BJ99" s="36">
        <v>-1443521.3699999999</v>
      </c>
      <c r="BK99" s="40">
        <v>-0.91880656209761025</v>
      </c>
      <c r="BL99" s="116">
        <f t="shared" ref="BL99:BL103" si="148">+AZ99+BF99</f>
        <v>-1108452.8988151294</v>
      </c>
      <c r="BM99" s="117">
        <f t="shared" ref="BM99:BM103" si="149">+BB99+BH99</f>
        <v>-505696.61118487047</v>
      </c>
      <c r="BN99" s="118">
        <f t="shared" ref="BN99:BN102" si="150">+BL99+BM99</f>
        <v>-1614149.5099999998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51">+BP99+BV99</f>
        <v>0</v>
      </c>
      <c r="CC99" s="117">
        <f t="shared" ref="CC99:CC103" si="152">+BR99+BX99</f>
        <v>0</v>
      </c>
      <c r="CD99" s="118">
        <f t="shared" ref="CD99:CD102" si="153">+CB99+CC99</f>
        <v>0</v>
      </c>
      <c r="CE99" s="32"/>
      <c r="CF99" s="38">
        <f t="shared" ref="CF99:CF101" si="154">+D99+T99+AJ99+AZ99+BP99</f>
        <v>2609804.9608115633</v>
      </c>
      <c r="CG99" s="39">
        <f>+CF99/$CF$112</f>
        <v>3.9301417851235869</v>
      </c>
      <c r="CH99" s="36">
        <f t="shared" ref="CH99:CH101" si="155">+F99+V99+AL99+BB99+BR99</f>
        <v>179805.83918843709</v>
      </c>
      <c r="CI99" s="39">
        <f>+CH99/$CH$112</f>
        <v>0.91131625339612055</v>
      </c>
      <c r="CJ99" s="36">
        <f t="shared" ref="CJ99:CJ101" si="156">+CF99+CH99</f>
        <v>2789610.8000000003</v>
      </c>
      <c r="CK99" s="40">
        <f>+CJ99/$CJ$112</f>
        <v>3.2386420418133355</v>
      </c>
      <c r="CL99" s="38">
        <f t="shared" ref="CL99:CL101" si="157">+J99+Z99+AP99+BF99+BV99</f>
        <v>1592530.9303733087</v>
      </c>
      <c r="CM99" s="39">
        <f>+CL99/$CL$112</f>
        <v>0.56278074916929244</v>
      </c>
      <c r="CN99" s="36">
        <f t="shared" ref="CN99:CN101" si="158">+L99+AB99+AR99+BH99+BX99</f>
        <v>372259.31962669251</v>
      </c>
      <c r="CO99" s="202">
        <f>+CN99/$CN$112</f>
        <v>0.23412370040768432</v>
      </c>
      <c r="CP99" s="36">
        <f t="shared" ref="CP99:CP101" si="159">+CL99+CN99</f>
        <v>1964790.2500000012</v>
      </c>
      <c r="CQ99" s="40">
        <f>+CP99/$CP$112</f>
        <v>0.44454631637654968</v>
      </c>
      <c r="CR99" s="152"/>
      <c r="CS99" s="163" t="s">
        <v>54</v>
      </c>
      <c r="CT99" s="38">
        <f t="shared" ref="CT99:CT101" si="160">+CJ99</f>
        <v>2789610.8000000003</v>
      </c>
      <c r="CU99" s="36">
        <f t="shared" ref="CU99:CU101" si="161">+CP99</f>
        <v>1964790.2500000012</v>
      </c>
      <c r="CV99" s="37">
        <f t="shared" ref="CV99:CV101" si="162">+CT99+CU99</f>
        <v>4754401.0500000017</v>
      </c>
      <c r="CW99"/>
    </row>
    <row r="100" spans="1:104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9"/>
        <v>0</v>
      </c>
      <c r="Q100" s="117">
        <f t="shared" si="140"/>
        <v>0</v>
      </c>
      <c r="R100" s="118">
        <f t="shared" si="141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42"/>
        <v>0</v>
      </c>
      <c r="AG100" s="117">
        <f t="shared" si="143"/>
        <v>0</v>
      </c>
      <c r="AH100" s="118">
        <f t="shared" si="144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45"/>
        <v>0</v>
      </c>
      <c r="AW100" s="117">
        <f t="shared" si="146"/>
        <v>0</v>
      </c>
      <c r="AX100" s="118">
        <f t="shared" si="147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8"/>
        <v>0</v>
      </c>
      <c r="BM100" s="117">
        <f t="shared" si="149"/>
        <v>0</v>
      </c>
      <c r="BN100" s="118">
        <f t="shared" si="150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51"/>
        <v>0</v>
      </c>
      <c r="CC100" s="117">
        <f t="shared" si="152"/>
        <v>0</v>
      </c>
      <c r="CD100" s="118">
        <f t="shared" si="153"/>
        <v>0</v>
      </c>
      <c r="CE100" s="32"/>
      <c r="CF100" s="38">
        <f t="shared" si="154"/>
        <v>0</v>
      </c>
      <c r="CG100" s="39">
        <f>+CF100/$CF$112</f>
        <v>0</v>
      </c>
      <c r="CH100" s="36">
        <f t="shared" si="155"/>
        <v>0</v>
      </c>
      <c r="CI100" s="39">
        <f>+CH100/$CH$112</f>
        <v>0</v>
      </c>
      <c r="CJ100" s="36">
        <f t="shared" si="156"/>
        <v>0</v>
      </c>
      <c r="CK100" s="40">
        <f>+CJ100/$CJ$112</f>
        <v>0</v>
      </c>
      <c r="CL100" s="38">
        <f t="shared" si="157"/>
        <v>0</v>
      </c>
      <c r="CM100" s="39">
        <f>+CL100/$CL$112</f>
        <v>0</v>
      </c>
      <c r="CN100" s="36">
        <f t="shared" si="158"/>
        <v>0</v>
      </c>
      <c r="CO100" s="202">
        <f>+CN100/$CN$112</f>
        <v>0</v>
      </c>
      <c r="CP100" s="36">
        <f t="shared" si="159"/>
        <v>0</v>
      </c>
      <c r="CQ100" s="40">
        <f>+CP100/$CP$112</f>
        <v>0</v>
      </c>
      <c r="CR100" s="152"/>
      <c r="CS100" s="164" t="s">
        <v>13</v>
      </c>
      <c r="CT100" s="38">
        <f t="shared" si="160"/>
        <v>0</v>
      </c>
      <c r="CU100" s="36">
        <f t="shared" si="161"/>
        <v>0</v>
      </c>
      <c r="CV100" s="37">
        <f t="shared" si="162"/>
        <v>0</v>
      </c>
      <c r="CW100"/>
    </row>
    <row r="101" spans="1:104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39"/>
        <v>0</v>
      </c>
      <c r="Q101" s="117">
        <f t="shared" si="140"/>
        <v>0</v>
      </c>
      <c r="R101" s="118">
        <f t="shared" si="141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42"/>
        <v>0</v>
      </c>
      <c r="AG101" s="117">
        <f t="shared" si="143"/>
        <v>0</v>
      </c>
      <c r="AH101" s="118">
        <f t="shared" si="144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45"/>
        <v>0</v>
      </c>
      <c r="AW101" s="117">
        <f t="shared" si="146"/>
        <v>0</v>
      </c>
      <c r="AX101" s="118">
        <f t="shared" si="147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48"/>
        <v>0</v>
      </c>
      <c r="BM101" s="117">
        <f t="shared" si="149"/>
        <v>0</v>
      </c>
      <c r="BN101" s="118">
        <f t="shared" si="150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51"/>
        <v>0</v>
      </c>
      <c r="CC101" s="117">
        <f t="shared" si="152"/>
        <v>0</v>
      </c>
      <c r="CD101" s="118">
        <f t="shared" si="153"/>
        <v>0</v>
      </c>
      <c r="CE101" s="32"/>
      <c r="CF101" s="38">
        <f t="shared" si="154"/>
        <v>0</v>
      </c>
      <c r="CG101" s="39">
        <f>+CF101/$CF$112</f>
        <v>0</v>
      </c>
      <c r="CH101" s="36">
        <f t="shared" si="155"/>
        <v>0</v>
      </c>
      <c r="CI101" s="39">
        <f>+CH101/$CH$112</f>
        <v>0</v>
      </c>
      <c r="CJ101" s="36">
        <f t="shared" si="156"/>
        <v>0</v>
      </c>
      <c r="CK101" s="40">
        <f>+CJ101/$CJ$112</f>
        <v>0</v>
      </c>
      <c r="CL101" s="38">
        <f t="shared" si="157"/>
        <v>0</v>
      </c>
      <c r="CM101" s="39">
        <f>+CL101/$CL$112</f>
        <v>0</v>
      </c>
      <c r="CN101" s="36">
        <f t="shared" si="158"/>
        <v>0</v>
      </c>
      <c r="CO101" s="202">
        <f>+CN101/$CN$112</f>
        <v>0</v>
      </c>
      <c r="CP101" s="36">
        <f t="shared" si="159"/>
        <v>0</v>
      </c>
      <c r="CQ101" s="40">
        <f>+CP101/$CP$112</f>
        <v>0</v>
      </c>
      <c r="CR101" s="152"/>
      <c r="CS101" s="161" t="s">
        <v>9</v>
      </c>
      <c r="CT101" s="38">
        <f t="shared" si="160"/>
        <v>0</v>
      </c>
      <c r="CU101" s="36">
        <f t="shared" si="161"/>
        <v>0</v>
      </c>
      <c r="CV101" s="37">
        <f t="shared" si="162"/>
        <v>0</v>
      </c>
      <c r="CW101"/>
      <c r="CX101" s="304"/>
      <c r="CY101" s="304"/>
      <c r="CZ101" s="304"/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42">
        <f>+D64+D97+D99+D100+D101</f>
        <v>302650371.64730573</v>
      </c>
      <c r="E102" s="46">
        <f>+D102/D112</f>
        <v>2746.4982226716797</v>
      </c>
      <c r="F102" s="43">
        <f>+F64+F97+F99+F100+F101</f>
        <v>83296891.865473181</v>
      </c>
      <c r="G102" s="46">
        <f>+F102/F112</f>
        <v>2845.4222813921288</v>
      </c>
      <c r="H102" s="43">
        <f>+H64+H97+H99+H100+H101</f>
        <v>385947263.51277882</v>
      </c>
      <c r="I102" s="47">
        <f>+H102/H112</f>
        <v>2767.2619973813453</v>
      </c>
      <c r="J102" s="45">
        <v>152038773.42523193</v>
      </c>
      <c r="K102" s="46">
        <v>428.61509024058887</v>
      </c>
      <c r="L102" s="43">
        <v>236215244.47058636</v>
      </c>
      <c r="M102" s="46">
        <v>820.17188634507625</v>
      </c>
      <c r="N102" s="43">
        <v>388254017.89581835</v>
      </c>
      <c r="O102" s="47">
        <v>604.07204586670935</v>
      </c>
      <c r="P102" s="122">
        <f t="shared" si="139"/>
        <v>454689145.07253766</v>
      </c>
      <c r="Q102" s="128">
        <f t="shared" si="140"/>
        <v>319512136.33605957</v>
      </c>
      <c r="R102" s="129">
        <f t="shared" si="141"/>
        <v>774201281.40859723</v>
      </c>
      <c r="S102" s="32"/>
      <c r="T102" s="42">
        <v>523802320.87631619</v>
      </c>
      <c r="U102" s="46">
        <v>2717.2680158341436</v>
      </c>
      <c r="V102" s="43">
        <v>145960878.45184425</v>
      </c>
      <c r="W102" s="46">
        <v>2505.7661536797295</v>
      </c>
      <c r="X102" s="43">
        <v>669763199.32816041</v>
      </c>
      <c r="Y102" s="47">
        <v>2668.1879360370986</v>
      </c>
      <c r="Z102" s="45">
        <v>327695224.05445594</v>
      </c>
      <c r="AA102" s="46">
        <v>352.6372572604904</v>
      </c>
      <c r="AB102" s="43">
        <v>234422847.04266685</v>
      </c>
      <c r="AC102" s="46">
        <v>540.33778663501221</v>
      </c>
      <c r="AD102" s="43">
        <v>562118071.09712279</v>
      </c>
      <c r="AE102" s="47">
        <v>412.37758450103092</v>
      </c>
      <c r="AF102" s="122">
        <f t="shared" si="142"/>
        <v>851497544.93077207</v>
      </c>
      <c r="AG102" s="128">
        <f t="shared" si="143"/>
        <v>380383725.49451113</v>
      </c>
      <c r="AH102" s="129">
        <f t="shared" si="144"/>
        <v>1231881270.4252832</v>
      </c>
      <c r="AI102" s="32"/>
      <c r="AJ102" s="42">
        <v>149932380.10862675</v>
      </c>
      <c r="AK102" s="46">
        <v>2804.9910220127731</v>
      </c>
      <c r="AL102" s="43">
        <v>79655502.498437524</v>
      </c>
      <c r="AM102" s="46">
        <v>2847.3816800156396</v>
      </c>
      <c r="AN102" s="43">
        <v>229587882.60706428</v>
      </c>
      <c r="AO102" s="47">
        <v>2819.5547251779421</v>
      </c>
      <c r="AP102" s="45">
        <v>62644596.313416332</v>
      </c>
      <c r="AQ102" s="46">
        <v>381.13099694835478</v>
      </c>
      <c r="AR102" s="43">
        <v>78767261.126317859</v>
      </c>
      <c r="AS102" s="46">
        <v>558.09475347408079</v>
      </c>
      <c r="AT102" s="43">
        <v>141411857.43973419</v>
      </c>
      <c r="AU102" s="47">
        <v>462.88508855857816</v>
      </c>
      <c r="AV102" s="122">
        <f t="shared" si="145"/>
        <v>212576976.42204309</v>
      </c>
      <c r="AW102" s="128">
        <f t="shared" si="146"/>
        <v>158422763.62475538</v>
      </c>
      <c r="AX102" s="129">
        <f t="shared" si="147"/>
        <v>370999740.04679847</v>
      </c>
      <c r="AY102" s="32"/>
      <c r="AZ102" s="42">
        <f>+AZ64+AZ97+AZ99+AZ100+AZ101</f>
        <v>587345686.03753197</v>
      </c>
      <c r="BA102" s="46">
        <v>3150.9864844508529</v>
      </c>
      <c r="BB102" s="43">
        <f>+BB64+BB97+BB99+BB100+BB101</f>
        <v>144647110.46296403</v>
      </c>
      <c r="BC102" s="46">
        <v>2115.3916267502182</v>
      </c>
      <c r="BD102" s="43">
        <f>+BD64+BD97+BD99+BD100+BD101</f>
        <v>731992796.50049627</v>
      </c>
      <c r="BE102" s="47">
        <v>2913.0478496400542</v>
      </c>
      <c r="BF102" s="45">
        <f>+BF64+BF97+BF99+BF100+BF101</f>
        <v>468364355.75701046</v>
      </c>
      <c r="BG102" s="46">
        <v>519.57193476833675</v>
      </c>
      <c r="BH102" s="45">
        <f>+BH64+BH97+BH99+BH100+BH101</f>
        <v>437218701.71115518</v>
      </c>
      <c r="BI102" s="46">
        <v>1026.9045582431575</v>
      </c>
      <c r="BJ102" s="45">
        <f>+BJ64+BJ97+BJ99+BJ100+BJ101</f>
        <v>905583057.46816564</v>
      </c>
      <c r="BK102" s="47">
        <v>683.52318471208309</v>
      </c>
      <c r="BL102" s="122">
        <f t="shared" si="148"/>
        <v>1055710041.7945424</v>
      </c>
      <c r="BM102" s="128">
        <f t="shared" si="149"/>
        <v>581865812.17411923</v>
      </c>
      <c r="BN102" s="129">
        <f t="shared" si="150"/>
        <v>1637575853.9686618</v>
      </c>
      <c r="BO102" s="32"/>
      <c r="BP102" s="42">
        <v>248053725.98255354</v>
      </c>
      <c r="BQ102" s="46">
        <v>2355.5293188729479</v>
      </c>
      <c r="BR102" s="43">
        <v>53523724.173137933</v>
      </c>
      <c r="BS102" s="46">
        <v>2495.1621916525073</v>
      </c>
      <c r="BT102" s="43">
        <v>301577450.1556915</v>
      </c>
      <c r="BU102" s="47">
        <v>2379.1591075568526</v>
      </c>
      <c r="BV102" s="45">
        <v>109101285.23965564</v>
      </c>
      <c r="BW102" s="46">
        <v>343.05236042918972</v>
      </c>
      <c r="BX102" s="43">
        <v>120704201.4783522</v>
      </c>
      <c r="BY102" s="46">
        <v>550.3891872049328</v>
      </c>
      <c r="BZ102" s="43">
        <v>229805486.7180078</v>
      </c>
      <c r="CA102" s="47">
        <v>427.67399051994795</v>
      </c>
      <c r="CB102" s="122">
        <f t="shared" si="151"/>
        <v>357155011.22220922</v>
      </c>
      <c r="CC102" s="128">
        <f t="shared" si="152"/>
        <v>174227925.65149015</v>
      </c>
      <c r="CD102" s="129">
        <f t="shared" si="153"/>
        <v>531382936.87369937</v>
      </c>
      <c r="CE102" s="32"/>
      <c r="CF102" s="54">
        <f>+CF64+CF97+CF99+CF100+CF101</f>
        <v>1811784484.6523345</v>
      </c>
      <c r="CG102" s="55">
        <f>+CF102/$CF$112</f>
        <v>2728.3915908246572</v>
      </c>
      <c r="CH102" s="56">
        <f>+CH64+CH97+CH99+CH100+CH101</f>
        <v>507084107.45185697</v>
      </c>
      <c r="CI102" s="55">
        <f>+CH102/$CH$112</f>
        <v>2570.0722014675239</v>
      </c>
      <c r="CJ102" s="56">
        <f>+CJ64+CJ97+CJ99+CJ100+CJ101</f>
        <v>2318868592.1041918</v>
      </c>
      <c r="CK102" s="47">
        <f>+CJ102/$CJ$112</f>
        <v>2692.126554653837</v>
      </c>
      <c r="CL102" s="45">
        <f>+CL64+CL97+CL99+CL100+CL101</f>
        <v>1128564687.2827306</v>
      </c>
      <c r="CM102" s="46">
        <f>+CL102/$CL$112</f>
        <v>398.82081288436899</v>
      </c>
      <c r="CN102" s="43">
        <f>+CN64+CN97+CN99+CN100+CN101</f>
        <v>1121134589.092382</v>
      </c>
      <c r="CO102" s="201">
        <f>+CN102/$CN$112</f>
        <v>705.11110082235234</v>
      </c>
      <c r="CP102" s="56">
        <f>+CP64+CP97+CP99+CP100+CP101</f>
        <v>2249699276.3751125</v>
      </c>
      <c r="CQ102" s="47">
        <f>+CP102/$CP$112</f>
        <v>509.00879942148794</v>
      </c>
      <c r="CR102" s="153"/>
      <c r="CS102" s="161" t="s">
        <v>177</v>
      </c>
      <c r="CT102" s="45">
        <f>+CT64+CT97+CT99+CT100+CT101</f>
        <v>2318868592.1041923</v>
      </c>
      <c r="CU102" s="43">
        <f t="shared" ref="CU102:CV102" si="163">+CU64+CU97+CU99+CU100+CU101</f>
        <v>2249699276.3751125</v>
      </c>
      <c r="CV102" s="44">
        <f t="shared" si="163"/>
        <v>4568567868.4793043</v>
      </c>
      <c r="CW102"/>
      <c r="CX102" s="305"/>
      <c r="CY102" s="305"/>
      <c r="CZ102" s="304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57">
        <f>+D17-D102</f>
        <v>-26471959.137305737</v>
      </c>
      <c r="E103" s="58">
        <f>+D103/D112</f>
        <v>-240.22831469037376</v>
      </c>
      <c r="F103" s="61">
        <f>+F17-F102</f>
        <v>-4145167.315473184</v>
      </c>
      <c r="G103" s="58">
        <f>+F103/F112</f>
        <v>-141.59893815239408</v>
      </c>
      <c r="H103" s="61">
        <f>+H17-H102</f>
        <v>-30617126.452778816</v>
      </c>
      <c r="I103" s="60">
        <f>+H103/H112</f>
        <v>-219.52639262329848</v>
      </c>
      <c r="J103" s="59">
        <v>6388025.0647680461</v>
      </c>
      <c r="K103" s="58">
        <v>18.008590032076043</v>
      </c>
      <c r="L103" s="61">
        <v>3672953.039413631</v>
      </c>
      <c r="M103" s="58">
        <v>12.752999195900207</v>
      </c>
      <c r="N103" s="61">
        <v>10060978.104181647</v>
      </c>
      <c r="O103" s="60">
        <v>15.653555009555593</v>
      </c>
      <c r="P103" s="96">
        <f t="shared" si="139"/>
        <v>-20083934.07253769</v>
      </c>
      <c r="Q103" s="97">
        <f t="shared" si="140"/>
        <v>-472214.27605955303</v>
      </c>
      <c r="R103" s="98">
        <f t="shared" si="141"/>
        <v>-20556148.348597243</v>
      </c>
      <c r="S103" s="32"/>
      <c r="T103" s="57">
        <v>-13885517.556316018</v>
      </c>
      <c r="U103" s="58">
        <v>-72.03227483978678</v>
      </c>
      <c r="V103" s="61">
        <v>21065917.808155864</v>
      </c>
      <c r="W103" s="58">
        <v>361.64665765074443</v>
      </c>
      <c r="X103" s="61">
        <v>7180400.2518398464</v>
      </c>
      <c r="Y103" s="60">
        <v>28.605120954831314</v>
      </c>
      <c r="Z103" s="59">
        <v>-8620138.1744561791</v>
      </c>
      <c r="AA103" s="58">
        <v>-9.2762471342625705</v>
      </c>
      <c r="AB103" s="61">
        <v>-31044516.382666737</v>
      </c>
      <c r="AC103" s="58">
        <v>-71.556699703043108</v>
      </c>
      <c r="AD103" s="61">
        <v>-39664654.557122916</v>
      </c>
      <c r="AE103" s="60">
        <v>-29.098538683180006</v>
      </c>
      <c r="AF103" s="96">
        <f t="shared" si="142"/>
        <v>-22505655.730772197</v>
      </c>
      <c r="AG103" s="97">
        <f t="shared" si="143"/>
        <v>-9978598.5745108724</v>
      </c>
      <c r="AH103" s="98">
        <f t="shared" si="144"/>
        <v>-32484254.30528307</v>
      </c>
      <c r="AI103" s="32"/>
      <c r="AJ103" s="57">
        <v>-3190714.3928651214</v>
      </c>
      <c r="AK103" s="58">
        <v>-59.693077768186811</v>
      </c>
      <c r="AL103" s="61">
        <v>-5126165.7771331519</v>
      </c>
      <c r="AM103" s="58">
        <v>-183.24095718080972</v>
      </c>
      <c r="AN103" s="61">
        <v>-8316880.1699982584</v>
      </c>
      <c r="AO103" s="60">
        <v>-102.13909600007686</v>
      </c>
      <c r="AP103" s="59">
        <v>13128414.184830219</v>
      </c>
      <c r="AQ103" s="58">
        <v>79.873538678126238</v>
      </c>
      <c r="AR103" s="61">
        <v>4415182.1411996484</v>
      </c>
      <c r="AS103" s="58">
        <v>31.283174676904888</v>
      </c>
      <c r="AT103" s="61">
        <v>17543596.326029867</v>
      </c>
      <c r="AU103" s="60">
        <v>57.425659248349</v>
      </c>
      <c r="AV103" s="96">
        <f t="shared" si="145"/>
        <v>9937699.7919650972</v>
      </c>
      <c r="AW103" s="97">
        <f t="shared" si="146"/>
        <v>-710983.63593350351</v>
      </c>
      <c r="AX103" s="98">
        <f>+AV103+AW103</f>
        <v>9226716.1560315937</v>
      </c>
      <c r="AY103" s="32"/>
      <c r="AZ103" s="57">
        <f>+AZ17-AZ102</f>
        <v>-48639554.413803935</v>
      </c>
      <c r="BA103" s="58">
        <v>-488.42871924539514</v>
      </c>
      <c r="BB103" s="61">
        <f>+BB17-BB102</f>
        <v>16453963.393308073</v>
      </c>
      <c r="BC103" s="58">
        <v>553.90198749136187</v>
      </c>
      <c r="BD103" s="61">
        <f>+BD17-BD102</f>
        <v>-32185591.02049613</v>
      </c>
      <c r="BE103" s="60">
        <v>-248.94245341651168</v>
      </c>
      <c r="BF103" s="59">
        <f>+BF17-BF102</f>
        <v>-81544333.163561463</v>
      </c>
      <c r="BG103" s="58">
        <v>-155.80277813834104</v>
      </c>
      <c r="BH103" s="59">
        <f>+BH17-BH102</f>
        <v>-81569804.714604259</v>
      </c>
      <c r="BI103" s="58">
        <v>-326.4170502053401</v>
      </c>
      <c r="BJ103" s="59">
        <f>+BJ17-BJ102</f>
        <v>-163114137.87816572</v>
      </c>
      <c r="BK103" s="60">
        <v>-210.93903760464201</v>
      </c>
      <c r="BL103" s="96">
        <f t="shared" si="148"/>
        <v>-130183887.5773654</v>
      </c>
      <c r="BM103" s="97">
        <f t="shared" si="149"/>
        <v>-65115841.321296185</v>
      </c>
      <c r="BN103" s="98">
        <f>+BL103+BM103</f>
        <v>-195299728.89866158</v>
      </c>
      <c r="BO103" s="32"/>
      <c r="BP103" s="57">
        <v>-9406768.662553668</v>
      </c>
      <c r="BQ103" s="58">
        <v>-89.32709755812688</v>
      </c>
      <c r="BR103" s="61">
        <v>-2359222.5031378344</v>
      </c>
      <c r="BS103" s="58">
        <v>-109.98193572037827</v>
      </c>
      <c r="BT103" s="61">
        <v>-11765991.165691555</v>
      </c>
      <c r="BU103" s="60">
        <v>-92.822474050486392</v>
      </c>
      <c r="BV103" s="59">
        <v>-6675531.3796555996</v>
      </c>
      <c r="BW103" s="58">
        <v>-20.990190829370722</v>
      </c>
      <c r="BX103" s="61">
        <v>-2165363.7683523893</v>
      </c>
      <c r="BY103" s="58">
        <v>-9.8736646269949855</v>
      </c>
      <c r="BZ103" s="61">
        <v>-8840895.1480079293</v>
      </c>
      <c r="CA103" s="60">
        <v>-16.453135918189165</v>
      </c>
      <c r="CB103" s="96">
        <f>+BP103+BV103</f>
        <v>-16082300.042209268</v>
      </c>
      <c r="CC103" s="97">
        <f t="shared" si="152"/>
        <v>-4524586.2714902237</v>
      </c>
      <c r="CD103" s="98">
        <f>+CB103+CC103</f>
        <v>-20606886.313699491</v>
      </c>
      <c r="CE103" s="32"/>
      <c r="CF103" s="62">
        <f>+CF17-CF102</f>
        <v>-101594514.16284466</v>
      </c>
      <c r="CG103" s="58">
        <f>+CF103/$CF$112</f>
        <v>-152.99259954144722</v>
      </c>
      <c r="CH103" s="62">
        <f>+CH17-CH102</f>
        <v>25889325.605719626</v>
      </c>
      <c r="CI103" s="63">
        <f>+CH103/$CH$112</f>
        <v>131.21577875583193</v>
      </c>
      <c r="CJ103" s="62">
        <f>+CJ17-CJ102</f>
        <v>-75705188.557125568</v>
      </c>
      <c r="CK103" s="64">
        <f>+CJ103/$CJ$112</f>
        <v>-87.891116009628547</v>
      </c>
      <c r="CL103" s="62">
        <f>+CL17-CL102</f>
        <v>-86044015.961035252</v>
      </c>
      <c r="CM103" s="58">
        <f>+CL103/$CL$112</f>
        <v>-30.406891847767639</v>
      </c>
      <c r="CN103" s="62">
        <f>+CN17-CN102</f>
        <v>-120497882.94831371</v>
      </c>
      <c r="CO103" s="64">
        <f>+CN103/$CN$112</f>
        <v>-75.784295408485832</v>
      </c>
      <c r="CP103" s="62">
        <f>+CP17-CP102</f>
        <v>-206541898.90934873</v>
      </c>
      <c r="CQ103" s="64">
        <f>+CP103/$CP$112</f>
        <v>-46.731420993955275</v>
      </c>
      <c r="CR103" s="153"/>
      <c r="CS103" s="161" t="s">
        <v>178</v>
      </c>
      <c r="CT103" s="62">
        <f>+CT17-CT102</f>
        <v>-75705188.557125568</v>
      </c>
      <c r="CU103" s="62">
        <f t="shared" ref="CU103" si="164">+CU17-CU102</f>
        <v>-206541898.90934873</v>
      </c>
      <c r="CV103" s="62">
        <f>+CV17-CV102</f>
        <v>-282247087.46647453</v>
      </c>
      <c r="CW103"/>
      <c r="CX103" s="318"/>
      <c r="CY103" s="305"/>
      <c r="CZ103" s="304"/>
    </row>
    <row r="104" spans="1:104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4" s="19" customFormat="1" ht="15.6" x14ac:dyDescent="0.3">
      <c r="A105" s="26"/>
      <c r="B105" s="26"/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65"/>
      <c r="CG105" s="66"/>
      <c r="CH105" s="39"/>
      <c r="CI105" s="66"/>
      <c r="CJ105" s="67"/>
      <c r="CK105" s="40"/>
      <c r="CL105" s="49"/>
      <c r="CM105" s="39"/>
      <c r="CN105" s="39"/>
      <c r="CO105" s="39"/>
      <c r="CP105" s="36"/>
      <c r="CQ105" s="40"/>
      <c r="CR105" s="152"/>
      <c r="CS105" s="161"/>
      <c r="CT105" s="38"/>
      <c r="CU105" s="36"/>
      <c r="CV105" s="37"/>
      <c r="CW105"/>
      <c r="CY105" s="48"/>
    </row>
    <row r="106" spans="1:104" s="19" customFormat="1" ht="15.6" x14ac:dyDescent="0.3">
      <c r="A106" s="26">
        <v>87</v>
      </c>
      <c r="B106" s="52" t="s">
        <v>49</v>
      </c>
      <c r="C106" s="34"/>
      <c r="D106" s="35">
        <v>2299269.4799999995</v>
      </c>
      <c r="E106" s="36"/>
      <c r="F106" s="36">
        <v>1523543.0699999998</v>
      </c>
      <c r="G106" s="36"/>
      <c r="H106" s="36">
        <v>3822812.5499999993</v>
      </c>
      <c r="I106" s="37"/>
      <c r="J106" s="38">
        <v>3996204.06</v>
      </c>
      <c r="K106" s="36"/>
      <c r="L106" s="36">
        <v>4664889.88</v>
      </c>
      <c r="M106" s="36"/>
      <c r="N106" s="36">
        <v>8661093.9399999995</v>
      </c>
      <c r="O106" s="37"/>
      <c r="P106" s="116">
        <f t="shared" ref="P106:P108" si="165">+D106+J106</f>
        <v>6295473.5399999991</v>
      </c>
      <c r="Q106" s="117">
        <f t="shared" ref="Q106:Q108" si="166">+F106+L106</f>
        <v>6188432.9499999993</v>
      </c>
      <c r="R106" s="118">
        <f t="shared" ref="R106:R108" si="167">+P106+Q106</f>
        <v>12483906.489999998</v>
      </c>
      <c r="S106" s="32"/>
      <c r="T106" s="35">
        <v>5803384.5700000003</v>
      </c>
      <c r="U106" s="36"/>
      <c r="V106" s="36">
        <v>4355618.87</v>
      </c>
      <c r="W106" s="36"/>
      <c r="X106" s="36">
        <v>10159003.440000001</v>
      </c>
      <c r="Y106" s="37"/>
      <c r="Z106" s="38">
        <v>15931813.329999998</v>
      </c>
      <c r="AA106" s="36"/>
      <c r="AB106" s="36">
        <v>10931708.76</v>
      </c>
      <c r="AC106" s="36"/>
      <c r="AD106" s="36">
        <v>26863522.089999996</v>
      </c>
      <c r="AE106" s="37"/>
      <c r="AF106" s="116">
        <f t="shared" ref="AF106:AF108" si="168">+T106+Z106</f>
        <v>21735197.899999999</v>
      </c>
      <c r="AG106" s="117">
        <f t="shared" ref="AG106:AG108" si="169">+V106+AB106</f>
        <v>15287327.629999999</v>
      </c>
      <c r="AH106" s="118">
        <f t="shared" ref="AH106:AH108" si="170">+AF106+AG106</f>
        <v>37022525.530000001</v>
      </c>
      <c r="AI106" s="32"/>
      <c r="AJ106" s="35">
        <v>25202183.399999999</v>
      </c>
      <c r="AK106" s="36"/>
      <c r="AL106" s="36">
        <v>21031863.720000003</v>
      </c>
      <c r="AM106" s="36"/>
      <c r="AN106" s="36">
        <v>46234047.120000005</v>
      </c>
      <c r="AO106" s="37"/>
      <c r="AP106" s="38">
        <v>18219338.150000002</v>
      </c>
      <c r="AQ106" s="36"/>
      <c r="AR106" s="36">
        <v>13928172.490000002</v>
      </c>
      <c r="AS106" s="36"/>
      <c r="AT106" s="36">
        <v>32147510.640000004</v>
      </c>
      <c r="AU106" s="37"/>
      <c r="AV106" s="116">
        <f t="shared" ref="AV106:AV108" si="171">+AJ106+AP106</f>
        <v>43421521.549999997</v>
      </c>
      <c r="AW106" s="117">
        <f t="shared" ref="AW106:AW108" si="172">+AL106+AR106</f>
        <v>34960036.210000008</v>
      </c>
      <c r="AX106" s="118">
        <f t="shared" ref="AX106:AX108" si="173">+AV106+AW106</f>
        <v>78381557.760000005</v>
      </c>
      <c r="AY106" s="32"/>
      <c r="AZ106" s="35">
        <v>1254049.8549000002</v>
      </c>
      <c r="BA106" s="36"/>
      <c r="BB106" s="36">
        <v>932847.62770000007</v>
      </c>
      <c r="BC106" s="36"/>
      <c r="BD106" s="36">
        <v>2186897.4826000002</v>
      </c>
      <c r="BE106" s="37"/>
      <c r="BF106" s="38">
        <v>3152096.3751999997</v>
      </c>
      <c r="BG106" s="36"/>
      <c r="BH106" s="36">
        <v>3074772.7226999998</v>
      </c>
      <c r="BI106" s="36"/>
      <c r="BJ106" s="36">
        <v>6226869.0978999995</v>
      </c>
      <c r="BK106" s="37"/>
      <c r="BL106" s="116">
        <f t="shared" ref="BL106:BL108" si="174">+AZ106+BF106</f>
        <v>4406146.2301000003</v>
      </c>
      <c r="BM106" s="117">
        <f t="shared" ref="BM106:BM108" si="175">+BB106+BH106</f>
        <v>4007620.3503999999</v>
      </c>
      <c r="BN106" s="118">
        <f t="shared" ref="BN106:BN108" si="176">+BL106+BM106</f>
        <v>8413766.5804999992</v>
      </c>
      <c r="BO106" s="32"/>
      <c r="BP106" s="35">
        <v>3056984.1899999995</v>
      </c>
      <c r="BQ106" s="36"/>
      <c r="BR106" s="36">
        <v>0</v>
      </c>
      <c r="BS106" s="36"/>
      <c r="BT106" s="36">
        <v>3056984.1899999995</v>
      </c>
      <c r="BU106" s="37"/>
      <c r="BV106" s="38">
        <v>9144882.5600000005</v>
      </c>
      <c r="BW106" s="36"/>
      <c r="BX106" s="36">
        <v>0</v>
      </c>
      <c r="BY106" s="36"/>
      <c r="BZ106" s="36">
        <v>9144882.5600000005</v>
      </c>
      <c r="CA106" s="37"/>
      <c r="CB106" s="116">
        <f t="shared" ref="CB106:CB108" si="177">+BP106+BV106</f>
        <v>12201866.75</v>
      </c>
      <c r="CC106" s="117">
        <f t="shared" ref="CC106:CC108" si="178">+BR106+BX106</f>
        <v>0</v>
      </c>
      <c r="CD106" s="118">
        <f t="shared" ref="CD106:CD108" si="179">+CB106+CC106</f>
        <v>12201866.75</v>
      </c>
      <c r="CE106" s="32"/>
      <c r="CF106" s="38">
        <f t="shared" ref="CF106:CF108" si="180">+D106+T106+AJ106+AZ106+BP106</f>
        <v>37615871.494899996</v>
      </c>
      <c r="CG106" s="39"/>
      <c r="CH106" s="36">
        <f t="shared" ref="CH106:CH108" si="181">+F106+V106+AL106+BB106+BR106</f>
        <v>27843873.287700005</v>
      </c>
      <c r="CI106" s="39"/>
      <c r="CJ106" s="36">
        <f>+CF106+CH106</f>
        <v>65459744.782600001</v>
      </c>
      <c r="CK106" s="40"/>
      <c r="CL106" s="38">
        <f t="shared" ref="CL106:CL108" si="182">+J106+Z106+AP106+BF106+BV106</f>
        <v>50444334.475199997</v>
      </c>
      <c r="CM106" s="39"/>
      <c r="CN106" s="36">
        <f t="shared" ref="CN106:CN108" si="183">+L106+AB106+AR106+BH106+BX106</f>
        <v>32599543.852700002</v>
      </c>
      <c r="CO106" s="39"/>
      <c r="CP106" s="36">
        <f t="shared" ref="CP106:CP108" si="184">+CL106+CN106</f>
        <v>83043878.327899992</v>
      </c>
      <c r="CQ106" s="40"/>
      <c r="CR106" s="152"/>
      <c r="CS106" s="163" t="s">
        <v>49</v>
      </c>
      <c r="CT106" s="38">
        <f t="shared" ref="CT106:CT108" si="185">+CJ106</f>
        <v>65459744.782600001</v>
      </c>
      <c r="CU106" s="36">
        <f t="shared" ref="CU106:CU108" si="186">+CP106</f>
        <v>83043878.327899992</v>
      </c>
      <c r="CV106" s="37">
        <f t="shared" ref="CV106:CV108" si="187">+CT106+CU106</f>
        <v>148503623.11049998</v>
      </c>
      <c r="CW106"/>
    </row>
    <row r="107" spans="1:104" s="19" customFormat="1" ht="15.6" x14ac:dyDescent="0.3">
      <c r="A107" s="26">
        <v>88</v>
      </c>
      <c r="B107" s="52" t="s">
        <v>50</v>
      </c>
      <c r="C107" s="34"/>
      <c r="D107" s="35">
        <v>314476.08</v>
      </c>
      <c r="E107" s="36"/>
      <c r="F107" s="36">
        <v>291412.93</v>
      </c>
      <c r="G107" s="36"/>
      <c r="H107" s="36">
        <v>605889.01</v>
      </c>
      <c r="I107" s="37"/>
      <c r="J107" s="38">
        <v>257621.64</v>
      </c>
      <c r="K107" s="36"/>
      <c r="L107" s="36">
        <v>518985.68</v>
      </c>
      <c r="M107" s="36"/>
      <c r="N107" s="36">
        <v>776607.32000000007</v>
      </c>
      <c r="O107" s="37"/>
      <c r="P107" s="116">
        <f t="shared" si="165"/>
        <v>572097.72</v>
      </c>
      <c r="Q107" s="117">
        <f t="shared" si="166"/>
        <v>810398.61</v>
      </c>
      <c r="R107" s="118">
        <f t="shared" si="167"/>
        <v>1382496.33</v>
      </c>
      <c r="S107" s="32"/>
      <c r="T107" s="35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68"/>
        <v>0</v>
      </c>
      <c r="AG107" s="117">
        <f t="shared" si="169"/>
        <v>0</v>
      </c>
      <c r="AH107" s="118">
        <f t="shared" si="170"/>
        <v>0</v>
      </c>
      <c r="AI107" s="32"/>
      <c r="AJ107" s="35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71"/>
        <v>0</v>
      </c>
      <c r="AW107" s="117">
        <f t="shared" si="172"/>
        <v>0</v>
      </c>
      <c r="AX107" s="118">
        <f t="shared" si="173"/>
        <v>0</v>
      </c>
      <c r="AY107" s="32"/>
      <c r="AZ107" s="35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174"/>
        <v>0</v>
      </c>
      <c r="BM107" s="117">
        <f t="shared" si="175"/>
        <v>0</v>
      </c>
      <c r="BN107" s="118">
        <f t="shared" si="176"/>
        <v>0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7"/>
        <v>0</v>
      </c>
      <c r="CC107" s="117">
        <f t="shared" si="178"/>
        <v>0</v>
      </c>
      <c r="CD107" s="118">
        <f t="shared" si="179"/>
        <v>0</v>
      </c>
      <c r="CE107" s="32"/>
      <c r="CF107" s="38">
        <f t="shared" si="180"/>
        <v>314476.08</v>
      </c>
      <c r="CG107" s="39"/>
      <c r="CH107" s="36">
        <f t="shared" si="181"/>
        <v>291412.93</v>
      </c>
      <c r="CI107" s="39"/>
      <c r="CJ107" s="36">
        <f t="shared" ref="CJ107:CJ108" si="188">+CF107+CH107</f>
        <v>605889.01</v>
      </c>
      <c r="CK107" s="40"/>
      <c r="CL107" s="38">
        <f t="shared" si="182"/>
        <v>257621.64</v>
      </c>
      <c r="CM107" s="39"/>
      <c r="CN107" s="36">
        <f t="shared" si="183"/>
        <v>518985.68</v>
      </c>
      <c r="CO107" s="39"/>
      <c r="CP107" s="36">
        <f t="shared" si="184"/>
        <v>776607.32000000007</v>
      </c>
      <c r="CQ107" s="40"/>
      <c r="CR107" s="152"/>
      <c r="CS107" s="163" t="s">
        <v>50</v>
      </c>
      <c r="CT107" s="38">
        <f t="shared" si="185"/>
        <v>605889.01</v>
      </c>
      <c r="CU107" s="36">
        <f t="shared" si="186"/>
        <v>776607.32000000007</v>
      </c>
      <c r="CV107" s="37">
        <f t="shared" si="187"/>
        <v>1382496.33</v>
      </c>
      <c r="CW107"/>
    </row>
    <row r="108" spans="1:104" s="19" customFormat="1" ht="15.6" x14ac:dyDescent="0.3">
      <c r="A108" s="26">
        <v>89</v>
      </c>
      <c r="B108" s="52" t="s">
        <v>48</v>
      </c>
      <c r="C108" s="34"/>
      <c r="D108" s="35">
        <v>339810.57</v>
      </c>
      <c r="E108" s="36"/>
      <c r="F108" s="36">
        <v>202536.35417611492</v>
      </c>
      <c r="G108" s="36"/>
      <c r="H108" s="36">
        <v>542346.92417611496</v>
      </c>
      <c r="I108" s="37"/>
      <c r="J108" s="38">
        <v>753388.08000000007</v>
      </c>
      <c r="K108" s="36"/>
      <c r="L108" s="36">
        <v>513558.36582388496</v>
      </c>
      <c r="M108" s="36"/>
      <c r="N108" s="36">
        <v>1266946.445823885</v>
      </c>
      <c r="O108" s="37"/>
      <c r="P108" s="116">
        <f t="shared" si="165"/>
        <v>1093198.6500000001</v>
      </c>
      <c r="Q108" s="117">
        <f t="shared" si="166"/>
        <v>716094.71999999986</v>
      </c>
      <c r="R108" s="118">
        <f t="shared" si="167"/>
        <v>1809293.37</v>
      </c>
      <c r="S108" s="32"/>
      <c r="T108" s="35">
        <v>110751.34463032233</v>
      </c>
      <c r="U108" s="36"/>
      <c r="V108" s="36">
        <v>33190.763255842729</v>
      </c>
      <c r="W108" s="36"/>
      <c r="X108" s="36">
        <v>143942.10788616506</v>
      </c>
      <c r="Y108" s="37"/>
      <c r="Z108" s="38">
        <v>195264.79992222792</v>
      </c>
      <c r="AA108" s="36"/>
      <c r="AB108" s="36">
        <v>71338.596375664929</v>
      </c>
      <c r="AC108" s="36"/>
      <c r="AD108" s="36">
        <v>266603.39629789285</v>
      </c>
      <c r="AE108" s="37"/>
      <c r="AF108" s="116">
        <f t="shared" si="168"/>
        <v>306016.14455255028</v>
      </c>
      <c r="AG108" s="117">
        <f t="shared" si="169"/>
        <v>104529.35963150766</v>
      </c>
      <c r="AH108" s="118">
        <f t="shared" si="170"/>
        <v>410545.50418405794</v>
      </c>
      <c r="AI108" s="32"/>
      <c r="AJ108" s="35">
        <v>113413.26000000017</v>
      </c>
      <c r="AK108" s="36"/>
      <c r="AL108" s="36">
        <v>103278.97000000029</v>
      </c>
      <c r="AM108" s="36"/>
      <c r="AN108" s="36">
        <v>216692.23000000045</v>
      </c>
      <c r="AO108" s="37"/>
      <c r="AP108" s="38">
        <v>116743.30999999835</v>
      </c>
      <c r="AQ108" s="36"/>
      <c r="AR108" s="36">
        <v>301387.05999999854</v>
      </c>
      <c r="AS108" s="36"/>
      <c r="AT108" s="36">
        <v>418130.36999999691</v>
      </c>
      <c r="AU108" s="37"/>
      <c r="AV108" s="116">
        <f t="shared" si="171"/>
        <v>230156.56999999852</v>
      </c>
      <c r="AW108" s="117">
        <f t="shared" si="172"/>
        <v>404666.02999999886</v>
      </c>
      <c r="AX108" s="118">
        <f t="shared" si="173"/>
        <v>634822.59999999742</v>
      </c>
      <c r="AY108" s="32"/>
      <c r="AZ108" s="35">
        <v>509091.77382517891</v>
      </c>
      <c r="BA108" s="36"/>
      <c r="BB108" s="36">
        <v>105369.18617482134</v>
      </c>
      <c r="BC108" s="36"/>
      <c r="BD108" s="36">
        <v>614460.9600000002</v>
      </c>
      <c r="BE108" s="37"/>
      <c r="BF108" s="38">
        <v>1858774.5213026223</v>
      </c>
      <c r="BG108" s="36"/>
      <c r="BH108" s="36">
        <v>1502413.7086973779</v>
      </c>
      <c r="BI108" s="36"/>
      <c r="BJ108" s="36">
        <v>3361188.2300000004</v>
      </c>
      <c r="BK108" s="37"/>
      <c r="BL108" s="116">
        <f t="shared" si="174"/>
        <v>2367866.2951278011</v>
      </c>
      <c r="BM108" s="117">
        <f t="shared" si="175"/>
        <v>1607782.8948721993</v>
      </c>
      <c r="BN108" s="118">
        <f t="shared" si="176"/>
        <v>3975649.1900000004</v>
      </c>
      <c r="BO108" s="32"/>
      <c r="BP108" s="35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177"/>
        <v>0</v>
      </c>
      <c r="CC108" s="117">
        <f t="shared" si="178"/>
        <v>0</v>
      </c>
      <c r="CD108" s="118">
        <f t="shared" si="179"/>
        <v>0</v>
      </c>
      <c r="CE108" s="32"/>
      <c r="CF108" s="38">
        <f t="shared" si="180"/>
        <v>1073066.9484555013</v>
      </c>
      <c r="CG108" s="36"/>
      <c r="CH108" s="36">
        <f t="shared" si="181"/>
        <v>444375.27360677929</v>
      </c>
      <c r="CI108" s="39"/>
      <c r="CJ108" s="36">
        <f t="shared" si="188"/>
        <v>1517442.2220622806</v>
      </c>
      <c r="CK108" s="40"/>
      <c r="CL108" s="38">
        <f t="shared" si="182"/>
        <v>2924170.7112248484</v>
      </c>
      <c r="CM108" s="39"/>
      <c r="CN108" s="36">
        <f t="shared" si="183"/>
        <v>2388697.7308969265</v>
      </c>
      <c r="CO108" s="39"/>
      <c r="CP108" s="36">
        <f t="shared" si="184"/>
        <v>5312868.4421217749</v>
      </c>
      <c r="CQ108" s="40"/>
      <c r="CR108" s="152"/>
      <c r="CS108" s="163" t="s">
        <v>48</v>
      </c>
      <c r="CT108" s="38">
        <f t="shared" si="185"/>
        <v>1517442.2220622806</v>
      </c>
      <c r="CU108" s="36">
        <f t="shared" si="186"/>
        <v>5312868.4421217749</v>
      </c>
      <c r="CV108" s="37">
        <f t="shared" si="187"/>
        <v>6830310.6641840553</v>
      </c>
      <c r="CW108"/>
    </row>
    <row r="109" spans="1:104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4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4" s="19" customFormat="1" ht="15.6" x14ac:dyDescent="0.3">
      <c r="A111" s="26">
        <v>90</v>
      </c>
      <c r="B111" s="26" t="s">
        <v>10</v>
      </c>
      <c r="C111" s="34"/>
      <c r="D111" s="71">
        <v>36905</v>
      </c>
      <c r="E111" s="36"/>
      <c r="F111" s="72">
        <v>9573</v>
      </c>
      <c r="G111" s="36"/>
      <c r="H111" s="72">
        <v>46478</v>
      </c>
      <c r="I111" s="37"/>
      <c r="J111" s="72">
        <v>118081</v>
      </c>
      <c r="K111" s="72"/>
      <c r="L111" s="72">
        <v>95677</v>
      </c>
      <c r="M111" s="72"/>
      <c r="N111" s="72">
        <v>213758</v>
      </c>
      <c r="O111" s="37"/>
      <c r="P111" s="133">
        <f t="shared" ref="P111:P112" si="189">+D111+J111</f>
        <v>154986</v>
      </c>
      <c r="Q111" s="134">
        <f t="shared" ref="Q111:Q112" si="190">+F111+L111</f>
        <v>105250</v>
      </c>
      <c r="R111" s="135">
        <f t="shared" ref="R111:R112" si="191">+P111+Q111</f>
        <v>260236</v>
      </c>
      <c r="S111" s="32"/>
      <c r="T111" s="71">
        <v>64868</v>
      </c>
      <c r="U111" s="36"/>
      <c r="V111" s="72">
        <v>19376</v>
      </c>
      <c r="W111" s="36"/>
      <c r="X111" s="72">
        <v>84244</v>
      </c>
      <c r="Y111" s="37"/>
      <c r="Z111" s="72">
        <v>304839</v>
      </c>
      <c r="AA111" s="72"/>
      <c r="AB111" s="72">
        <v>144188</v>
      </c>
      <c r="AC111" s="72"/>
      <c r="AD111" s="72">
        <v>449027</v>
      </c>
      <c r="AE111" s="37"/>
      <c r="AF111" s="133">
        <f t="shared" ref="AF111:AF112" si="192">+T111+Z111</f>
        <v>369707</v>
      </c>
      <c r="AG111" s="134">
        <f t="shared" ref="AG111:AG112" si="193">+V111+AB111</f>
        <v>163564</v>
      </c>
      <c r="AH111" s="135">
        <f t="shared" ref="AH111:AH112" si="194">+AF111+AG111</f>
        <v>533271</v>
      </c>
      <c r="AI111" s="32"/>
      <c r="AJ111" s="71">
        <v>17948</v>
      </c>
      <c r="AK111" s="36"/>
      <c r="AL111" s="72">
        <v>9386</v>
      </c>
      <c r="AM111" s="36"/>
      <c r="AN111" s="72">
        <v>27334</v>
      </c>
      <c r="AO111" s="37"/>
      <c r="AP111" s="72">
        <v>54574</v>
      </c>
      <c r="AQ111" s="72"/>
      <c r="AR111" s="72">
        <v>47061</v>
      </c>
      <c r="AS111" s="72"/>
      <c r="AT111" s="72">
        <v>101635</v>
      </c>
      <c r="AU111" s="37"/>
      <c r="AV111" s="133">
        <f t="shared" ref="AV111:AV112" si="195">+AJ111+AP111</f>
        <v>72522</v>
      </c>
      <c r="AW111" s="134">
        <f t="shared" ref="AW111:AW112" si="196">+AL111+AR111</f>
        <v>56447</v>
      </c>
      <c r="AX111" s="135">
        <f t="shared" ref="AX111:AX112" si="197">+AV111+AW111</f>
        <v>128969</v>
      </c>
      <c r="AY111" s="32"/>
      <c r="AZ111" s="71">
        <v>67597.002106079497</v>
      </c>
      <c r="BA111" s="36"/>
      <c r="BB111" s="72">
        <v>20163.997893920503</v>
      </c>
      <c r="BC111" s="36"/>
      <c r="BD111" s="72">
        <v>87761</v>
      </c>
      <c r="BE111" s="37"/>
      <c r="BF111" s="72">
        <v>349088.03917410749</v>
      </c>
      <c r="BG111" s="72"/>
      <c r="BH111" s="72">
        <v>166675.96082589246</v>
      </c>
      <c r="BI111" s="72"/>
      <c r="BJ111" s="72">
        <v>515763.99999999994</v>
      </c>
      <c r="BK111" s="37"/>
      <c r="BL111" s="133">
        <f t="shared" ref="BL111:BL112" si="198">+AZ111+BF111</f>
        <v>416685.04128018697</v>
      </c>
      <c r="BM111" s="134">
        <f t="shared" ref="BM111:BM112" si="199">+BB111+BH111</f>
        <v>186839.95871981297</v>
      </c>
      <c r="BN111" s="135">
        <f t="shared" ref="BN111:BN112" si="200">+BL111+BM111</f>
        <v>603525</v>
      </c>
      <c r="BO111" s="32"/>
      <c r="BP111" s="71">
        <v>35599</v>
      </c>
      <c r="BQ111" s="36"/>
      <c r="BR111" s="72">
        <v>7725</v>
      </c>
      <c r="BS111" s="36"/>
      <c r="BT111" s="72">
        <v>43324</v>
      </c>
      <c r="BU111" s="37"/>
      <c r="BV111" s="72">
        <v>105847</v>
      </c>
      <c r="BW111" s="72"/>
      <c r="BX111" s="72">
        <v>72816</v>
      </c>
      <c r="BY111" s="72"/>
      <c r="BZ111" s="72">
        <v>178663</v>
      </c>
      <c r="CA111" s="37"/>
      <c r="CB111" s="133">
        <f t="shared" ref="CB111:CB112" si="201">+BP111+BV111</f>
        <v>141446</v>
      </c>
      <c r="CC111" s="134">
        <f t="shared" ref="CC111:CC112" si="202">+BR111+BX111</f>
        <v>80541</v>
      </c>
      <c r="CD111" s="135">
        <f t="shared" ref="CD111:CD112" si="203">+CB111+CC111</f>
        <v>221987</v>
      </c>
      <c r="CE111" s="32"/>
      <c r="CF111" s="38">
        <f t="shared" ref="CF111:CF112" si="204">+D111+T111+AJ111+AZ111+BP111</f>
        <v>222917.00210607948</v>
      </c>
      <c r="CG111" s="72"/>
      <c r="CH111" s="36">
        <f t="shared" ref="CH111:CH112" si="205">+F111+V111+AL111+BB111+BR111</f>
        <v>66223.997893920503</v>
      </c>
      <c r="CI111" s="72"/>
      <c r="CJ111" s="72">
        <f t="shared" ref="CJ111:CJ112" si="206">+CF111+CH111</f>
        <v>289141</v>
      </c>
      <c r="CK111" s="74"/>
      <c r="CL111" s="38">
        <f t="shared" ref="CL111:CL112" si="207">+J111+Z111+AP111+BF111+BV111</f>
        <v>932429.03917410749</v>
      </c>
      <c r="CM111" s="72"/>
      <c r="CN111" s="36">
        <f t="shared" ref="CN111:CN112" si="208">+L111+AB111+AR111+BH111+BX111</f>
        <v>526417.9608258924</v>
      </c>
      <c r="CO111" s="72"/>
      <c r="CP111" s="72">
        <f t="shared" ref="CP111:CP112" si="209">+CL111+CN111</f>
        <v>1458847</v>
      </c>
      <c r="CQ111" s="74"/>
      <c r="CR111" s="155"/>
      <c r="CS111" s="161" t="s">
        <v>10</v>
      </c>
      <c r="CT111" s="38">
        <f t="shared" ref="CT111:CT112" si="210">+CJ111</f>
        <v>289141</v>
      </c>
      <c r="CU111" s="72">
        <f t="shared" ref="CU111:CU112" si="211">+CP111</f>
        <v>1458847</v>
      </c>
      <c r="CV111" s="75">
        <f t="shared" ref="CV111:CV112" si="212">+CT111+CU111</f>
        <v>1747988</v>
      </c>
      <c r="CW111"/>
    </row>
    <row r="112" spans="1:104" s="19" customFormat="1" ht="15.6" x14ac:dyDescent="0.3">
      <c r="A112" s="26">
        <v>91</v>
      </c>
      <c r="B112" s="26" t="s">
        <v>11</v>
      </c>
      <c r="C112" s="34"/>
      <c r="D112" s="71">
        <v>110195</v>
      </c>
      <c r="E112" s="36"/>
      <c r="F112" s="72">
        <v>29274</v>
      </c>
      <c r="G112" s="36"/>
      <c r="H112" s="72">
        <v>139469</v>
      </c>
      <c r="I112" s="37"/>
      <c r="J112" s="72">
        <v>354721</v>
      </c>
      <c r="K112" s="72"/>
      <c r="L112" s="72">
        <v>288007</v>
      </c>
      <c r="M112" s="72"/>
      <c r="N112" s="72">
        <v>642728</v>
      </c>
      <c r="O112" s="37"/>
      <c r="P112" s="133">
        <f t="shared" si="189"/>
        <v>464916</v>
      </c>
      <c r="Q112" s="134">
        <f t="shared" si="190"/>
        <v>317281</v>
      </c>
      <c r="R112" s="135">
        <f t="shared" si="191"/>
        <v>782197</v>
      </c>
      <c r="S112" s="32"/>
      <c r="T112" s="71">
        <v>192768</v>
      </c>
      <c r="U112" s="36"/>
      <c r="V112" s="72">
        <v>58250</v>
      </c>
      <c r="W112" s="36"/>
      <c r="X112" s="72">
        <v>251018</v>
      </c>
      <c r="Y112" s="37"/>
      <c r="Z112" s="72">
        <v>929270</v>
      </c>
      <c r="AA112" s="72"/>
      <c r="AB112" s="72">
        <v>433845</v>
      </c>
      <c r="AC112" s="72"/>
      <c r="AD112" s="72">
        <v>1363115</v>
      </c>
      <c r="AE112" s="37"/>
      <c r="AF112" s="133">
        <f t="shared" si="192"/>
        <v>1122038</v>
      </c>
      <c r="AG112" s="134">
        <f t="shared" si="193"/>
        <v>492095</v>
      </c>
      <c r="AH112" s="135">
        <f t="shared" si="194"/>
        <v>1614133</v>
      </c>
      <c r="AI112" s="32"/>
      <c r="AJ112" s="71">
        <v>53452</v>
      </c>
      <c r="AK112" s="36"/>
      <c r="AL112" s="72">
        <v>27975</v>
      </c>
      <c r="AM112" s="36"/>
      <c r="AN112" s="72">
        <v>81427</v>
      </c>
      <c r="AO112" s="37"/>
      <c r="AP112" s="72">
        <v>164365</v>
      </c>
      <c r="AQ112" s="72"/>
      <c r="AR112" s="72">
        <v>141136</v>
      </c>
      <c r="AS112" s="72"/>
      <c r="AT112" s="72">
        <v>305501</v>
      </c>
      <c r="AU112" s="37"/>
      <c r="AV112" s="133">
        <f t="shared" si="195"/>
        <v>217817</v>
      </c>
      <c r="AW112" s="134">
        <f t="shared" si="196"/>
        <v>169111</v>
      </c>
      <c r="AX112" s="135">
        <f t="shared" si="197"/>
        <v>386928</v>
      </c>
      <c r="AY112" s="32"/>
      <c r="AZ112" s="71">
        <v>202326.55180803503</v>
      </c>
      <c r="BA112" s="36"/>
      <c r="BB112" s="72">
        <v>60353.448191964962</v>
      </c>
      <c r="BC112" s="36"/>
      <c r="BD112" s="72">
        <v>262680</v>
      </c>
      <c r="BE112" s="37"/>
      <c r="BF112" s="72">
        <v>1063366.7410865712</v>
      </c>
      <c r="BG112" s="72"/>
      <c r="BH112" s="72">
        <v>507716.25891342864</v>
      </c>
      <c r="BI112" s="72"/>
      <c r="BJ112" s="72">
        <v>1571083</v>
      </c>
      <c r="BK112" s="37"/>
      <c r="BL112" s="133">
        <f t="shared" si="198"/>
        <v>1265693.2928946062</v>
      </c>
      <c r="BM112" s="134">
        <f t="shared" si="199"/>
        <v>568069.70710539364</v>
      </c>
      <c r="BN112" s="135">
        <f t="shared" si="200"/>
        <v>1833763</v>
      </c>
      <c r="BO112" s="32"/>
      <c r="BP112" s="71">
        <v>105307</v>
      </c>
      <c r="BQ112" s="36"/>
      <c r="BR112" s="72">
        <v>21451</v>
      </c>
      <c r="BS112" s="36"/>
      <c r="BT112" s="72">
        <v>126758</v>
      </c>
      <c r="BU112" s="37"/>
      <c r="BV112" s="72">
        <v>318031</v>
      </c>
      <c r="BW112" s="72"/>
      <c r="BX112" s="72">
        <v>219307</v>
      </c>
      <c r="BY112" s="72"/>
      <c r="BZ112" s="72">
        <v>537338</v>
      </c>
      <c r="CA112" s="37"/>
      <c r="CB112" s="133">
        <f t="shared" si="201"/>
        <v>423338</v>
      </c>
      <c r="CC112" s="134">
        <f t="shared" si="202"/>
        <v>240758</v>
      </c>
      <c r="CD112" s="135">
        <f t="shared" si="203"/>
        <v>664096</v>
      </c>
      <c r="CE112" s="32"/>
      <c r="CF112" s="38">
        <f t="shared" si="204"/>
        <v>664048.551808035</v>
      </c>
      <c r="CG112" s="72"/>
      <c r="CH112" s="36">
        <f t="shared" si="205"/>
        <v>197303.44819196497</v>
      </c>
      <c r="CI112" s="72"/>
      <c r="CJ112" s="72">
        <f t="shared" si="206"/>
        <v>861352</v>
      </c>
      <c r="CK112" s="74"/>
      <c r="CL112" s="38">
        <f t="shared" si="207"/>
        <v>2829753.7410865715</v>
      </c>
      <c r="CM112" s="72"/>
      <c r="CN112" s="36">
        <f t="shared" si="208"/>
        <v>1590011.2589134285</v>
      </c>
      <c r="CO112" s="72"/>
      <c r="CP112" s="72">
        <f t="shared" si="209"/>
        <v>4419765</v>
      </c>
      <c r="CQ112" s="74"/>
      <c r="CR112" s="155"/>
      <c r="CS112" s="161" t="s">
        <v>11</v>
      </c>
      <c r="CT112" s="38">
        <f t="shared" si="210"/>
        <v>861352</v>
      </c>
      <c r="CU112" s="72">
        <f t="shared" si="211"/>
        <v>4419765</v>
      </c>
      <c r="CV112" s="75">
        <f t="shared" si="212"/>
        <v>5281117</v>
      </c>
      <c r="CW112"/>
    </row>
    <row r="113" spans="1:102" s="19" customFormat="1" ht="15.6" x14ac:dyDescent="0.3">
      <c r="A113" s="26">
        <v>92</v>
      </c>
      <c r="B113" s="26" t="s">
        <v>12</v>
      </c>
      <c r="C113" s="34"/>
      <c r="D113" s="76">
        <f>+D10/D112</f>
        <v>2517.8481737828392</v>
      </c>
      <c r="E113" s="77"/>
      <c r="F113" s="78">
        <f>+F10/F112</f>
        <v>2974.3656104392976</v>
      </c>
      <c r="G113" s="78"/>
      <c r="H113" s="78">
        <f>+H10/H112</f>
        <v>2613.6694060328819</v>
      </c>
      <c r="I113" s="79"/>
      <c r="J113" s="80">
        <f>+J10/J112</f>
        <v>446.62368027266496</v>
      </c>
      <c r="K113" s="78"/>
      <c r="L113" s="78">
        <f>+L10/L112</f>
        <v>800.16046103046097</v>
      </c>
      <c r="M113" s="78"/>
      <c r="N113" s="78">
        <f>+N10/N112</f>
        <v>605.04383252324465</v>
      </c>
      <c r="O113" s="81"/>
      <c r="P113" s="136">
        <f>+P10/P112</f>
        <v>937.54802587994391</v>
      </c>
      <c r="Q113" s="136">
        <f>+Q10/Q112</f>
        <v>1000.7639687847679</v>
      </c>
      <c r="R113" s="199">
        <f>+R10/R112</f>
        <v>963.19018198740207</v>
      </c>
      <c r="S113" s="32"/>
      <c r="T113" s="76">
        <f>+T10/T112</f>
        <v>2645.235740994357</v>
      </c>
      <c r="U113" s="77"/>
      <c r="V113" s="78">
        <f>+V10/V112</f>
        <v>2422.6204195708174</v>
      </c>
      <c r="W113" s="78"/>
      <c r="X113" s="78">
        <f>+X10/X112</f>
        <v>2593.576726609248</v>
      </c>
      <c r="Y113" s="79"/>
      <c r="Z113" s="80">
        <f>+Z10/Z112</f>
        <v>343.36101012622782</v>
      </c>
      <c r="AA113" s="78"/>
      <c r="AB113" s="78">
        <f>+AB10/AB112</f>
        <v>545.9388079383192</v>
      </c>
      <c r="AC113" s="78"/>
      <c r="AD113" s="78">
        <f>+AD10/AD112</f>
        <v>407.83639532247821</v>
      </c>
      <c r="AE113" s="81"/>
      <c r="AF113" s="136">
        <f>+AF10/AF112</f>
        <v>738.82692849974774</v>
      </c>
      <c r="AG113" s="136">
        <f>+AG10/AG112</f>
        <v>768.08433650006657</v>
      </c>
      <c r="AH113" s="199">
        <f>+AH10/AH112</f>
        <v>747.74653065763493</v>
      </c>
      <c r="AI113" s="32"/>
      <c r="AJ113" s="76">
        <f>+AJ10/AJ112</f>
        <v>2290.2915331512386</v>
      </c>
      <c r="AK113" s="77"/>
      <c r="AL113" s="78">
        <f>+AL10/AL112</f>
        <v>1910.7737923145662</v>
      </c>
      <c r="AM113" s="78"/>
      <c r="AN113" s="78">
        <f>+AN10/AN112</f>
        <v>2159.9046983187395</v>
      </c>
      <c r="AO113" s="79"/>
      <c r="AP113" s="80">
        <f>+AP10/AP112</f>
        <v>356.92747488820612</v>
      </c>
      <c r="AQ113" s="78"/>
      <c r="AR113" s="78">
        <f>+AR10/AR112</f>
        <v>456.88511591656265</v>
      </c>
      <c r="AS113" s="78"/>
      <c r="AT113" s="78">
        <f>+AT10/AT112</f>
        <v>403.10611791778086</v>
      </c>
      <c r="AU113" s="81"/>
      <c r="AV113" s="136">
        <f>+AV10/AV112</f>
        <v>831.37242474187042</v>
      </c>
      <c r="AW113" s="137">
        <f>+AW10/AW112</f>
        <v>697.39304102039478</v>
      </c>
      <c r="AX113" s="138">
        <f>+AX10/AX112</f>
        <v>772.81530930819167</v>
      </c>
      <c r="AY113" s="32"/>
      <c r="AZ113" s="76">
        <f>+AZ10/AZ112</f>
        <v>2661.0680348793758</v>
      </c>
      <c r="BA113" s="77"/>
      <c r="BB113" s="78">
        <f>+BB10/BB112</f>
        <v>2675.9991200929239</v>
      </c>
      <c r="BC113" s="78"/>
      <c r="BD113" s="78">
        <f>+BD10/BD112</f>
        <v>2664.4986062128828</v>
      </c>
      <c r="BE113" s="79"/>
      <c r="BF113" s="80">
        <f>+BF10/BF112</f>
        <v>363.76253751977544</v>
      </c>
      <c r="BG113" s="78"/>
      <c r="BH113" s="78">
        <f>+BH10/BH112</f>
        <v>801.68750634321884</v>
      </c>
      <c r="BI113" s="78"/>
      <c r="BJ113" s="78">
        <f>+BJ10/BJ112</f>
        <v>505.28378550974065</v>
      </c>
      <c r="BK113" s="81"/>
      <c r="BL113" s="136">
        <f>+BL10/BL112</f>
        <v>730.99676585910117</v>
      </c>
      <c r="BM113" s="137">
        <f>+BM10/BM112</f>
        <v>1000.8200555024608</v>
      </c>
      <c r="BN113" s="138">
        <f>+BN10/BN112</f>
        <v>814.58359639168202</v>
      </c>
      <c r="BO113" s="32"/>
      <c r="BP113" s="76">
        <f>+BP10/BP112</f>
        <v>2266.2022213148211</v>
      </c>
      <c r="BQ113" s="77"/>
      <c r="BR113" s="78">
        <f>+BR10/BR112</f>
        <v>2385.1802559321291</v>
      </c>
      <c r="BS113" s="78"/>
      <c r="BT113" s="78">
        <f>+BT10/BT112</f>
        <v>2286.3366335063661</v>
      </c>
      <c r="BU113" s="79"/>
      <c r="BV113" s="80">
        <f>+BV10/BV112</f>
        <v>322.06216959981901</v>
      </c>
      <c r="BW113" s="78"/>
      <c r="BX113" s="78">
        <f>+BX10/BX112</f>
        <v>540.51552257793787</v>
      </c>
      <c r="BY113" s="78"/>
      <c r="BZ113" s="78">
        <f>+BZ10/BZ112</f>
        <v>411.22085460175879</v>
      </c>
      <c r="CA113" s="81"/>
      <c r="CB113" s="136">
        <f>+CB10/CB112</f>
        <v>805.67468826327888</v>
      </c>
      <c r="CC113" s="137">
        <f>+CC10/CC112</f>
        <v>704.87102974771312</v>
      </c>
      <c r="CD113" s="138">
        <f>+CD10/CD112</f>
        <v>769.12984050498699</v>
      </c>
      <c r="CE113" s="32"/>
      <c r="CF113" s="80">
        <f>+CF10/CF112</f>
        <v>2540.2410986529271</v>
      </c>
      <c r="CG113" s="78"/>
      <c r="CH113" s="78">
        <f>+CH10/CH112</f>
        <v>2505.3459309303789</v>
      </c>
      <c r="CI113" s="77"/>
      <c r="CJ113" s="78">
        <f>+CJ10/CJ112</f>
        <v>2532.2479240658877</v>
      </c>
      <c r="CK113" s="81"/>
      <c r="CL113" s="80">
        <f>+CL10/CL112</f>
        <v>362.36616345917372</v>
      </c>
      <c r="CM113" s="77"/>
      <c r="CN113" s="78">
        <f>+CN10/CN112</f>
        <v>664.99918605657149</v>
      </c>
      <c r="CO113" s="78"/>
      <c r="CP113" s="78">
        <f>+CP10/CP112</f>
        <v>471.2384481278981</v>
      </c>
      <c r="CQ113" s="81"/>
      <c r="CR113" s="156"/>
      <c r="CS113" s="161" t="s">
        <v>12</v>
      </c>
      <c r="CT113" s="80">
        <f>+CT10/CT112</f>
        <v>2532.2479240658877</v>
      </c>
      <c r="CU113" s="78">
        <f>+CU10/CU112</f>
        <v>471.2384481278981</v>
      </c>
      <c r="CV113" s="79">
        <f>+CV10/CV112</f>
        <v>807.38980287314212</v>
      </c>
      <c r="CW113"/>
    </row>
    <row r="114" spans="1:102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2" s="19" customFormat="1" ht="15.6" x14ac:dyDescent="0.3">
      <c r="A115" s="26"/>
      <c r="B115" s="50" t="s">
        <v>95</v>
      </c>
      <c r="C115" s="34"/>
      <c r="D115" s="71">
        <f>+D17-D102</f>
        <v>-26471959.137305737</v>
      </c>
      <c r="E115" s="36"/>
      <c r="F115" s="72">
        <f>+F17-F102</f>
        <v>-4145167.315473184</v>
      </c>
      <c r="G115" s="36"/>
      <c r="H115" s="72">
        <f>+H17-H102</f>
        <v>-30617126.452778816</v>
      </c>
      <c r="I115" s="37"/>
      <c r="J115" s="72">
        <f>+J17-J102</f>
        <v>6388025.0647680461</v>
      </c>
      <c r="K115" s="36"/>
      <c r="L115" s="72">
        <f>+L17-L102</f>
        <v>3672953.039413631</v>
      </c>
      <c r="M115" s="36"/>
      <c r="N115" s="72">
        <f>+N17-N102</f>
        <v>10060978.104181647</v>
      </c>
      <c r="O115" s="37"/>
      <c r="P115" s="116">
        <f>+P17-P102</f>
        <v>-20083934.072537661</v>
      </c>
      <c r="Q115" s="140">
        <f>+Q17-Q102</f>
        <v>-472214.27605956793</v>
      </c>
      <c r="R115" s="141">
        <f>+R17-R102</f>
        <v>-20556148.348597288</v>
      </c>
      <c r="S115" s="32"/>
      <c r="T115" s="71">
        <f>+T17-T102</f>
        <v>-13885517.556316018</v>
      </c>
      <c r="U115" s="36"/>
      <c r="V115" s="72">
        <f>+V17-V102</f>
        <v>21065917.808155864</v>
      </c>
      <c r="W115" s="36"/>
      <c r="X115" s="72">
        <f>+X17-X102</f>
        <v>7180400.2518398762</v>
      </c>
      <c r="Y115" s="37"/>
      <c r="Z115" s="72">
        <f>+Z17-Z102</f>
        <v>-8620138.1744561791</v>
      </c>
      <c r="AA115" s="36"/>
      <c r="AB115" s="72">
        <f>+AB17-AB102</f>
        <v>-31044516.382666737</v>
      </c>
      <c r="AC115" s="36"/>
      <c r="AD115" s="72">
        <f>+AD17-AD102</f>
        <v>-39664654.557122946</v>
      </c>
      <c r="AE115" s="37"/>
      <c r="AF115" s="116">
        <f>+AF17-AF102</f>
        <v>-22505655.730772138</v>
      </c>
      <c r="AG115" s="140">
        <f>+AG17-AG102</f>
        <v>-9978598.574510932</v>
      </c>
      <c r="AH115" s="141">
        <f>+AH17-AH102</f>
        <v>-32484254.30528307</v>
      </c>
      <c r="AI115" s="32"/>
      <c r="AJ115" s="71">
        <f>+AJ17-AJ102</f>
        <v>-3190714.3928651214</v>
      </c>
      <c r="AK115" s="36"/>
      <c r="AL115" s="72">
        <f>+AL17-AL102</f>
        <v>-5126165.7771331519</v>
      </c>
      <c r="AM115" s="36"/>
      <c r="AN115" s="72">
        <f>+AN17-AN102</f>
        <v>-8316880.1699982584</v>
      </c>
      <c r="AO115" s="37"/>
      <c r="AP115" s="72">
        <f>+AP17-AP102</f>
        <v>13128414.184830219</v>
      </c>
      <c r="AQ115" s="36"/>
      <c r="AR115" s="72">
        <f>+AR17-AR102</f>
        <v>4415182.1411996484</v>
      </c>
      <c r="AS115" s="36"/>
      <c r="AT115" s="72">
        <f>+AT17-AT102</f>
        <v>17543596.326029867</v>
      </c>
      <c r="AU115" s="37"/>
      <c r="AV115" s="116">
        <f>+AV17-AV102</f>
        <v>9937699.7919650972</v>
      </c>
      <c r="AW115" s="140">
        <f>+AW17-AW102</f>
        <v>-710983.63593351841</v>
      </c>
      <c r="AX115" s="118">
        <f>+AX17-AX102</f>
        <v>9226716.1560316086</v>
      </c>
      <c r="AY115" s="32"/>
      <c r="AZ115" s="71">
        <f>+AZ17-AZ102</f>
        <v>-48639554.413803935</v>
      </c>
      <c r="BA115" s="36"/>
      <c r="BB115" s="72">
        <f>+BB17-BB102</f>
        <v>16453963.393308073</v>
      </c>
      <c r="BC115" s="36"/>
      <c r="BD115" s="72">
        <f>+BD17-BD102</f>
        <v>-32185591.02049613</v>
      </c>
      <c r="BE115" s="37"/>
      <c r="BF115" s="72">
        <f>+BF17-BF102</f>
        <v>-81544333.163561463</v>
      </c>
      <c r="BG115" s="36"/>
      <c r="BH115" s="72">
        <f>+BH17-BH102</f>
        <v>-81569804.714604259</v>
      </c>
      <c r="BI115" s="36"/>
      <c r="BJ115" s="72">
        <f>+BJ17-BJ102</f>
        <v>-163114137.87816572</v>
      </c>
      <c r="BK115" s="37"/>
      <c r="BL115" s="116">
        <f>+BL17-BL102</f>
        <v>-130183887.5773654</v>
      </c>
      <c r="BM115" s="140">
        <f>+BM17-BM102</f>
        <v>-65115841.321296215</v>
      </c>
      <c r="BN115" s="141">
        <f>+BN17-BN102</f>
        <v>-195299728.89866161</v>
      </c>
      <c r="BO115" s="32"/>
      <c r="BP115" s="35">
        <f>+BP17-BP102</f>
        <v>-9406768.662553668</v>
      </c>
      <c r="BQ115" s="36"/>
      <c r="BR115" s="72">
        <f>+BR17-BR102</f>
        <v>-2359222.5031378344</v>
      </c>
      <c r="BS115" s="36"/>
      <c r="BT115" s="72">
        <f>+BT17-BT102</f>
        <v>-11765991.165691555</v>
      </c>
      <c r="BU115" s="37"/>
      <c r="BV115" s="72">
        <f>+BV17-BV102</f>
        <v>-6675531.3796555996</v>
      </c>
      <c r="BW115" s="36"/>
      <c r="BX115" s="72">
        <f>+BX17-BX102</f>
        <v>-2165363.7683523893</v>
      </c>
      <c r="BY115" s="36"/>
      <c r="BZ115" s="72">
        <f>+BZ17-BZ102</f>
        <v>-8840895.1480079293</v>
      </c>
      <c r="CA115" s="37"/>
      <c r="CB115" s="116">
        <f>+CB17-CB102</f>
        <v>-16082300.042209268</v>
      </c>
      <c r="CC115" s="140">
        <f>+CC17-CC102</f>
        <v>-4524586.2714902461</v>
      </c>
      <c r="CD115" s="141">
        <f>+CD17-CD102</f>
        <v>-20606886.313699543</v>
      </c>
      <c r="CE115" s="32"/>
      <c r="CF115" s="73">
        <f>+CF103</f>
        <v>-101594514.16284466</v>
      </c>
      <c r="CG115" s="72"/>
      <c r="CH115" s="72">
        <f>+CH103</f>
        <v>25889325.605719626</v>
      </c>
      <c r="CI115" s="72"/>
      <c r="CJ115" s="72">
        <f>+CJ103</f>
        <v>-75705188.557125568</v>
      </c>
      <c r="CK115" s="74"/>
      <c r="CL115" s="73">
        <f>+CL103</f>
        <v>-86044015.961035252</v>
      </c>
      <c r="CM115" s="72"/>
      <c r="CN115" s="72">
        <f>+CN103</f>
        <v>-120497882.94831371</v>
      </c>
      <c r="CO115" s="72"/>
      <c r="CP115" s="72">
        <f>+CP103</f>
        <v>-206541898.90934873</v>
      </c>
      <c r="CQ115" s="74"/>
      <c r="CR115" s="155"/>
      <c r="CS115" s="162" t="s">
        <v>95</v>
      </c>
      <c r="CT115" s="73">
        <f>+CT103</f>
        <v>-75705188.557125568</v>
      </c>
      <c r="CU115" s="72">
        <f>+CU103</f>
        <v>-206541898.90934873</v>
      </c>
      <c r="CV115" s="74">
        <f>+CV103</f>
        <v>-282247087.46647453</v>
      </c>
      <c r="CW115"/>
    </row>
    <row r="116" spans="1:102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2" s="19" customFormat="1" ht="15.6" x14ac:dyDescent="0.3">
      <c r="A117" s="26"/>
      <c r="B117" s="50" t="s">
        <v>97</v>
      </c>
      <c r="C117" s="34"/>
      <c r="D117" s="82">
        <f>+D115/D17</f>
        <v>-9.585093525855222E-2</v>
      </c>
      <c r="E117" s="83"/>
      <c r="F117" s="84">
        <f>+F115/F17</f>
        <v>-5.2369892621286974E-2</v>
      </c>
      <c r="G117" s="83"/>
      <c r="H117" s="84">
        <f>+H115/H17</f>
        <v>-8.616529604301168E-2</v>
      </c>
      <c r="I117" s="85"/>
      <c r="J117" s="84">
        <f>+J115/J17</f>
        <v>4.0321619357669862E-2</v>
      </c>
      <c r="K117" s="83"/>
      <c r="L117" s="84">
        <f>+L115/L17</f>
        <v>1.5311103578826632E-2</v>
      </c>
      <c r="M117" s="83"/>
      <c r="N117" s="84">
        <f>+N115/N17</f>
        <v>2.525884841197806E-2</v>
      </c>
      <c r="O117" s="85"/>
      <c r="P117" s="142">
        <f>+P103/P17</f>
        <v>-4.6211903502780802E-2</v>
      </c>
      <c r="Q117" s="143">
        <f>+Q103/Q17</f>
        <v>-1.4801103040977624E-3</v>
      </c>
      <c r="R117" s="144">
        <f>+R103/R17</f>
        <v>-2.7275633380837751E-2</v>
      </c>
      <c r="S117" s="32"/>
      <c r="T117" s="82">
        <f>+T115/T17</f>
        <v>-2.7230947217093592E-2</v>
      </c>
      <c r="U117" s="83"/>
      <c r="V117" s="84">
        <f>+V115/V17</f>
        <v>0.12612298313717205</v>
      </c>
      <c r="W117" s="83"/>
      <c r="X117" s="84">
        <f>+X115/X17</f>
        <v>1.0607087881907519E-2</v>
      </c>
      <c r="Y117" s="85"/>
      <c r="Z117" s="84">
        <f>+Z115/Z17</f>
        <v>-2.7016017720976521E-2</v>
      </c>
      <c r="AA117" s="83"/>
      <c r="AB117" s="84">
        <f>+AB115/AB17</f>
        <v>-0.15264416952347659</v>
      </c>
      <c r="AC117" s="83"/>
      <c r="AD117" s="84">
        <f>+AD115/AD17</f>
        <v>-7.5919983105491196E-2</v>
      </c>
      <c r="AE117" s="85"/>
      <c r="AF117" s="142">
        <f>+AF103/AF17</f>
        <v>-2.7148221863172603E-2</v>
      </c>
      <c r="AG117" s="143">
        <f>+AG103/AG17</f>
        <v>-2.6939688058545803E-2</v>
      </c>
      <c r="AH117" s="144">
        <f>+AH103/AH17</f>
        <v>-2.7083821177384861E-2</v>
      </c>
      <c r="AI117" s="32"/>
      <c r="AJ117" s="82">
        <f>+AJ115/AJ17</f>
        <v>-2.1743752037308408E-2</v>
      </c>
      <c r="AK117" s="83"/>
      <c r="AL117" s="84">
        <f>+AL115/AL17</f>
        <v>-6.878050983201392E-2</v>
      </c>
      <c r="AM117" s="83"/>
      <c r="AN117" s="84">
        <f>+AN115/AN17</f>
        <v>-3.7586850867924952E-2</v>
      </c>
      <c r="AO117" s="85"/>
      <c r="AP117" s="84">
        <f>+AP115/AP17</f>
        <v>0.17325976754129388</v>
      </c>
      <c r="AQ117" s="83"/>
      <c r="AR117" s="84">
        <f>+AR115/AR17</f>
        <v>5.3078293540865053E-2</v>
      </c>
      <c r="AS117" s="83"/>
      <c r="AT117" s="84">
        <f>+AT115/AT17</f>
        <v>0.11036800506311674</v>
      </c>
      <c r="AU117" s="85"/>
      <c r="AV117" s="142">
        <f>+AV103/AV17</f>
        <v>4.4660873435634893E-2</v>
      </c>
      <c r="AW117" s="143">
        <f>+AW103/AW17</f>
        <v>-4.5081200401383831E-3</v>
      </c>
      <c r="AX117" s="144">
        <f>+AX103/AX17</f>
        <v>2.4266370752248877E-2</v>
      </c>
      <c r="AY117" s="32"/>
      <c r="AZ117" s="82">
        <f>+AZ115/AZ17</f>
        <v>-9.0289587510723524E-2</v>
      </c>
      <c r="BA117" s="83"/>
      <c r="BB117" s="84">
        <f>+BB115/BB17</f>
        <v>0.10213441164264142</v>
      </c>
      <c r="BC117" s="83"/>
      <c r="BD117" s="84">
        <f>+BD115/BD17</f>
        <v>-4.5992082917208493E-2</v>
      </c>
      <c r="BE117" s="85"/>
      <c r="BF117" s="84">
        <f>+BF115/BF17</f>
        <v>-0.21080690864150334</v>
      </c>
      <c r="BG117" s="83"/>
      <c r="BH117" s="84">
        <f>+BH115/BH17</f>
        <v>-0.22935486487786105</v>
      </c>
      <c r="BI117" s="83"/>
      <c r="BJ117" s="84">
        <f>+BJ115/BJ17</f>
        <v>-0.21969153667501568</v>
      </c>
      <c r="BK117" s="85"/>
      <c r="BL117" s="142">
        <f>+BL103/BL17</f>
        <v>-0.14065932873336978</v>
      </c>
      <c r="BM117" s="143">
        <f>+BM103/BM17</f>
        <v>-0.12601034348164872</v>
      </c>
      <c r="BN117" s="144">
        <f>+BN103/BN17</f>
        <v>-0.13541077572034468</v>
      </c>
      <c r="BO117" s="32"/>
      <c r="BP117" s="218">
        <f>+BP115/BP17</f>
        <v>-3.9417090283452492E-2</v>
      </c>
      <c r="BQ117" s="83"/>
      <c r="BR117" s="84">
        <f>+BR115/BR17</f>
        <v>-4.6110534181575853E-2</v>
      </c>
      <c r="BS117" s="83"/>
      <c r="BT117" s="84">
        <f>+BT115/BT17</f>
        <v>-4.0598778277078217E-2</v>
      </c>
      <c r="BU117" s="85"/>
      <c r="BV117" s="84">
        <f>+BV115/BV17</f>
        <v>-6.5174344616296453E-2</v>
      </c>
      <c r="BW117" s="83"/>
      <c r="BX117" s="84">
        <f>+BX115/BX17</f>
        <v>-1.8267125021504422E-2</v>
      </c>
      <c r="BY117" s="83"/>
      <c r="BZ117" s="84">
        <f>+BZ115/BZ17</f>
        <v>-4.0010460885119697E-2</v>
      </c>
      <c r="CA117" s="85"/>
      <c r="CB117" s="142">
        <f>+CB103/CB17</f>
        <v>-4.7152116000631579E-2</v>
      </c>
      <c r="CC117" s="143">
        <f>+CC103/CC17</f>
        <v>-2.6661739763168508E-2</v>
      </c>
      <c r="CD117" s="144">
        <f>+CD103/CD17</f>
        <v>-4.0344268865203661E-2</v>
      </c>
      <c r="CE117" s="32"/>
      <c r="CF117" s="86">
        <f>+CF115/CF17</f>
        <v>-5.9405397011985939E-2</v>
      </c>
      <c r="CG117" s="84"/>
      <c r="CH117" s="84">
        <f>+CH115/CH17</f>
        <v>4.8575264731671584E-2</v>
      </c>
      <c r="CI117" s="84"/>
      <c r="CJ117" s="168">
        <f>+CJ115/CJ17</f>
        <v>-3.3749297281426123E-2</v>
      </c>
      <c r="CK117" s="85"/>
      <c r="CL117" s="87">
        <f>+CL115/CL17</f>
        <v>-8.2534589795662916E-2</v>
      </c>
      <c r="CM117" s="83"/>
      <c r="CN117" s="83">
        <f>+CN115/CN17</f>
        <v>-0.12042121002401529</v>
      </c>
      <c r="CO117" s="83"/>
      <c r="CP117" s="172">
        <f>+CP115/CP17</f>
        <v>-0.1010895691087358</v>
      </c>
      <c r="CQ117" s="85"/>
      <c r="CR117" s="157"/>
      <c r="CS117" s="162" t="s">
        <v>97</v>
      </c>
      <c r="CT117" s="179">
        <f>+CT103/CT17</f>
        <v>-3.3749297281426116E-2</v>
      </c>
      <c r="CU117" s="172">
        <f>+CU103/CU17</f>
        <v>-0.1010895691087358</v>
      </c>
      <c r="CV117" s="302">
        <f>+CV103/CV17</f>
        <v>-6.5848335177513567E-2</v>
      </c>
      <c r="CW117"/>
      <c r="CX117" s="48"/>
    </row>
    <row r="118" spans="1:102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2" s="19" customFormat="1" ht="15.6" x14ac:dyDescent="0.3">
      <c r="A119" s="26"/>
      <c r="B119" s="50" t="s">
        <v>93</v>
      </c>
      <c r="C119" s="34"/>
      <c r="D119" s="82">
        <f>+D64/D17</f>
        <v>1.0218593806191918</v>
      </c>
      <c r="E119" s="83"/>
      <c r="F119" s="84">
        <f>+F64/F17</f>
        <v>0.97533123133498723</v>
      </c>
      <c r="G119" s="83"/>
      <c r="H119" s="84">
        <f>+H64/H17</f>
        <v>1.0114949817915664</v>
      </c>
      <c r="I119" s="85"/>
      <c r="J119" s="84">
        <f>+J64/J17</f>
        <v>0.93447945501140139</v>
      </c>
      <c r="K119" s="83"/>
      <c r="L119" s="84">
        <f>+L64/L17</f>
        <v>0.96573142465349504</v>
      </c>
      <c r="M119" s="83"/>
      <c r="N119" s="84">
        <f>+N64/N17</f>
        <v>0.95330118841678668</v>
      </c>
      <c r="O119" s="85"/>
      <c r="P119" s="142">
        <f>+P64/P17</f>
        <v>0.99000674398263611</v>
      </c>
      <c r="Q119" s="143">
        <f>+Q64/Q17</f>
        <v>0.96811307410125236</v>
      </c>
      <c r="R119" s="144">
        <f>+R64/R17</f>
        <v>0.98073851623703501</v>
      </c>
      <c r="S119" s="32"/>
      <c r="T119" s="82">
        <f>+T64/T17</f>
        <v>0.98422671581396681</v>
      </c>
      <c r="U119" s="83"/>
      <c r="V119" s="84">
        <f>+V64/V17</f>
        <v>0.82795837588078225</v>
      </c>
      <c r="W119" s="83"/>
      <c r="X119" s="84">
        <f>+X64/X17</f>
        <v>0.94566958905761311</v>
      </c>
      <c r="Y119" s="85"/>
      <c r="Z119" s="84">
        <f>+Z64/Z17</f>
        <v>0.93807694193512936</v>
      </c>
      <c r="AA119" s="83"/>
      <c r="AB119" s="84">
        <f>+AB64/AB17</f>
        <v>1.0705443692719894</v>
      </c>
      <c r="AC119" s="83"/>
      <c r="AD119" s="84">
        <f>+AD64/AD17</f>
        <v>0.98964326992857043</v>
      </c>
      <c r="AE119" s="85"/>
      <c r="AF119" s="142">
        <f>+AF64/AF17</f>
        <v>0.96646388452988397</v>
      </c>
      <c r="AG119" s="143">
        <f>+AG64/AG17</f>
        <v>0.96115505916550703</v>
      </c>
      <c r="AH119" s="144">
        <f>+AH64/AH17</f>
        <v>0.96482438059043818</v>
      </c>
      <c r="AI119" s="32"/>
      <c r="AJ119" s="82">
        <f>+AJ64/AJ17</f>
        <v>0.918908413027267</v>
      </c>
      <c r="AK119" s="83"/>
      <c r="AL119" s="84">
        <f>+AL64/AL17</f>
        <v>0.96448823702801478</v>
      </c>
      <c r="AM119" s="83"/>
      <c r="AN119" s="84">
        <f>+AN64/AN17</f>
        <v>0.93426078190179096</v>
      </c>
      <c r="AO119" s="85"/>
      <c r="AP119" s="84">
        <f>+AP64/AP17</f>
        <v>0.80997981170743649</v>
      </c>
      <c r="AQ119" s="83"/>
      <c r="AR119" s="84">
        <f>+AR64/AR17</f>
        <v>0.8947335193448549</v>
      </c>
      <c r="AS119" s="83"/>
      <c r="AT119" s="84">
        <f>+AT64/AT17</f>
        <v>0.85433198906430907</v>
      </c>
      <c r="AU119" s="85"/>
      <c r="AV119" s="142">
        <f>+AV64/AV17</f>
        <v>0.88181491343522878</v>
      </c>
      <c r="AW119" s="143">
        <f>+AW64/AW17</f>
        <v>0.92769727666517843</v>
      </c>
      <c r="AX119" s="144">
        <f>+AX64/AX17</f>
        <v>0.9008461750874398</v>
      </c>
      <c r="AY119" s="32"/>
      <c r="AZ119" s="82">
        <f>+AZ64/AZ17</f>
        <v>1.0188386720089964</v>
      </c>
      <c r="BA119" s="83"/>
      <c r="BB119" s="84">
        <f>+BB64/BB17</f>
        <v>0.82641405722445083</v>
      </c>
      <c r="BC119" s="83"/>
      <c r="BD119" s="84">
        <f>+BD64/BD17</f>
        <v>0.97454102569238443</v>
      </c>
      <c r="BE119" s="85"/>
      <c r="BF119" s="84">
        <f>+BF64/BF17</f>
        <v>1.10609602341465</v>
      </c>
      <c r="BG119" s="83"/>
      <c r="BH119" s="84">
        <f>+BH64/BH17</f>
        <v>1.1234298512825012</v>
      </c>
      <c r="BI119" s="83"/>
      <c r="BJ119" s="84">
        <f>+BJ64/BJ17</f>
        <v>1.1143990736828466</v>
      </c>
      <c r="BK119" s="85"/>
      <c r="BL119" s="142">
        <f>+BL64/BL17</f>
        <v>1.0553075394617244</v>
      </c>
      <c r="BM119" s="143">
        <f>+BM64/BM17</f>
        <v>1.030832722934228</v>
      </c>
      <c r="BN119" s="144">
        <f>+BN64/BN17</f>
        <v>1.0465385107664751</v>
      </c>
      <c r="BO119" s="32"/>
      <c r="BP119" s="218">
        <f>+BP64/BP17</f>
        <v>0.98645360719775965</v>
      </c>
      <c r="BQ119" s="83"/>
      <c r="BR119" s="84">
        <f>+BR64/BR17</f>
        <v>1.0074006874312893</v>
      </c>
      <c r="BS119" s="83"/>
      <c r="BT119" s="84">
        <f>+BT64/BT17</f>
        <v>0.99015169051484164</v>
      </c>
      <c r="BU119" s="85"/>
      <c r="BV119" s="84">
        <f>+BV64/BV17</f>
        <v>0.96803954333667441</v>
      </c>
      <c r="BW119" s="83"/>
      <c r="BX119" s="84">
        <f>+BX64/BX17</f>
        <v>0.92275322693417805</v>
      </c>
      <c r="BY119" s="83"/>
      <c r="BZ119" s="84">
        <f>+BZ64/BZ17</f>
        <v>0.94374521060047822</v>
      </c>
      <c r="CA119" s="85"/>
      <c r="CB119" s="142">
        <f>+CB64/CB17</f>
        <v>0.98092377642920392</v>
      </c>
      <c r="CC119" s="143">
        <f>+CC64/CC17</f>
        <v>0.94827390996722005</v>
      </c>
      <c r="CD119" s="144">
        <f>+CD64/CD17</f>
        <v>0.97007598635988701</v>
      </c>
      <c r="CE119" s="32"/>
      <c r="CF119" s="86">
        <f>+CF64/CF17</f>
        <v>0.99591286021863767</v>
      </c>
      <c r="CG119" s="84"/>
      <c r="CH119" s="84">
        <f>+CH64/CH17</f>
        <v>0.88569592676312103</v>
      </c>
      <c r="CI119" s="84"/>
      <c r="CJ119" s="84">
        <f>+CJ64/CJ17</f>
        <v>0.96972542451423194</v>
      </c>
      <c r="CK119" s="85"/>
      <c r="CL119" s="87">
        <f>+CL64/CL17</f>
        <v>0.9935059084682003</v>
      </c>
      <c r="CM119" s="83"/>
      <c r="CN119" s="83">
        <f>+CN64/CN17</f>
        <v>1.0320907616177328</v>
      </c>
      <c r="CO119" s="83"/>
      <c r="CP119" s="83">
        <f>+CP64/CP17</f>
        <v>1.0124028474844644</v>
      </c>
      <c r="CQ119" s="85"/>
      <c r="CR119" s="157"/>
      <c r="CS119" s="162" t="s">
        <v>93</v>
      </c>
      <c r="CT119" s="179">
        <f>+CT64/CT17</f>
        <v>0.96972542451423194</v>
      </c>
      <c r="CU119" s="172">
        <f>+CU64/CU17</f>
        <v>1.0124028474844644</v>
      </c>
      <c r="CV119" s="180">
        <f>+CV64/CV17</f>
        <v>0.99006844036575525</v>
      </c>
      <c r="CW119"/>
    </row>
    <row r="120" spans="1:102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2" s="19" customFormat="1" ht="15.6" x14ac:dyDescent="0.3">
      <c r="A121" s="26"/>
      <c r="B121" s="50" t="s">
        <v>94</v>
      </c>
      <c r="C121" s="34"/>
      <c r="D121" s="82">
        <f>+D96/D17</f>
        <v>4.5826903890062179E-2</v>
      </c>
      <c r="E121" s="83"/>
      <c r="F121" s="84">
        <f>+F96/F17</f>
        <v>5.8671043012659622E-2</v>
      </c>
      <c r="G121" s="83"/>
      <c r="H121" s="84">
        <f>+H96/H17</f>
        <v>4.8688005879117625E-2</v>
      </c>
      <c r="I121" s="85"/>
      <c r="J121" s="84">
        <f>+J96/J17</f>
        <v>5.963049384991146E-2</v>
      </c>
      <c r="K121" s="83"/>
      <c r="L121" s="84">
        <f>+L96/L17</f>
        <v>6.0955172152804805E-2</v>
      </c>
      <c r="M121" s="83"/>
      <c r="N121" s="84">
        <f>+N96/N17</f>
        <v>6.0428291305575643E-2</v>
      </c>
      <c r="O121" s="85"/>
      <c r="P121" s="142">
        <f>+P96/P17</f>
        <v>5.0858731649273355E-2</v>
      </c>
      <c r="Q121" s="143">
        <f>+Q96/Q17</f>
        <v>6.0388494605461994E-2</v>
      </c>
      <c r="R121" s="144">
        <f>+R96/R17</f>
        <v>5.4892957702652047E-2</v>
      </c>
      <c r="S121" s="32"/>
      <c r="T121" s="82">
        <f>+T96/T17</f>
        <v>1.8351483641628447E-2</v>
      </c>
      <c r="U121" s="83"/>
      <c r="V121" s="84">
        <f>+V96/V17</f>
        <v>3.634628003519149E-2</v>
      </c>
      <c r="W121" s="83"/>
      <c r="X121" s="84">
        <f>+X96/X17</f>
        <v>2.2791459428138029E-2</v>
      </c>
      <c r="Y121" s="85"/>
      <c r="Z121" s="84">
        <f>+Z96/Z17</f>
        <v>5.9410130367343286E-2</v>
      </c>
      <c r="AA121" s="83"/>
      <c r="AB121" s="84">
        <f>+AB96/AB17</f>
        <v>6.1085889472743266E-2</v>
      </c>
      <c r="AC121" s="83"/>
      <c r="AD121" s="84">
        <f>+AD96/AD17</f>
        <v>6.0062462381365922E-2</v>
      </c>
      <c r="AE121" s="85"/>
      <c r="AF121" s="142">
        <f>+AF96/AF17</f>
        <v>3.4154763988275334E-2</v>
      </c>
      <c r="AG121" s="143">
        <f>+AG96/AG17</f>
        <v>4.9930056562335415E-2</v>
      </c>
      <c r="AH121" s="144">
        <f>+AH96/AH17</f>
        <v>3.9026586386998262E-2</v>
      </c>
      <c r="AI121" s="32"/>
      <c r="AJ121" s="82">
        <f>+AJ96/AJ17</f>
        <v>7.1705287053080352E-2</v>
      </c>
      <c r="AK121" s="83"/>
      <c r="AL121" s="84">
        <f>+AL96/AL17</f>
        <v>7.7952549475051966E-2</v>
      </c>
      <c r="AM121" s="83"/>
      <c r="AN121" s="84">
        <f>+AN96/AN17</f>
        <v>7.3809513632728529E-2</v>
      </c>
      <c r="AO121" s="85"/>
      <c r="AP121" s="84">
        <f>+AP96/AP17</f>
        <v>9.1879490446738019E-3</v>
      </c>
      <c r="AQ121" s="83"/>
      <c r="AR121" s="84">
        <f>+AR96/AR17</f>
        <v>3.5718027452972645E-2</v>
      </c>
      <c r="AS121" s="83"/>
      <c r="AT121" s="84">
        <f>+AT96/AT17</f>
        <v>2.3071315043132042E-2</v>
      </c>
      <c r="AU121" s="85"/>
      <c r="AV121" s="142">
        <f>+AV96/AV17</f>
        <v>5.0416233270949663E-2</v>
      </c>
      <c r="AW121" s="143">
        <f>+AW96/AW17</f>
        <v>5.5676656499388806E-2</v>
      </c>
      <c r="AX121" s="144">
        <f>+AX96/AX17</f>
        <v>5.2598171685064435E-2</v>
      </c>
      <c r="AY121" s="32"/>
      <c r="AZ121" s="82">
        <f>+AZ96/AZ17</f>
        <v>4.4062428781186935E-2</v>
      </c>
      <c r="BA121" s="83"/>
      <c r="BB121" s="84">
        <f>+BB96/BB17</f>
        <v>4.4062428781186949E-2</v>
      </c>
      <c r="BC121" s="83"/>
      <c r="BD121" s="84">
        <f>+BD96/BD17</f>
        <v>4.4062428781186942E-2</v>
      </c>
      <c r="BE121" s="85"/>
      <c r="BF121" s="84">
        <f>+BF96/BF17</f>
        <v>8.3080980428125034E-2</v>
      </c>
      <c r="BG121" s="83"/>
      <c r="BH121" s="84">
        <f>+BH96/BH17</f>
        <v>8.3080980428125034E-2</v>
      </c>
      <c r="BI121" s="83"/>
      <c r="BJ121" s="84">
        <f>+BJ96/BJ17</f>
        <v>8.3080980428125048E-2</v>
      </c>
      <c r="BK121" s="85"/>
      <c r="BL121" s="142">
        <f>+BL96/BL17</f>
        <v>6.0370079257470073E-2</v>
      </c>
      <c r="BM121" s="143">
        <f>+BM96/BM17</f>
        <v>7.0916624501284636E-2</v>
      </c>
      <c r="BN121" s="144">
        <f>+BN96/BN17</f>
        <v>6.4148777977227803E-2</v>
      </c>
      <c r="BO121" s="32"/>
      <c r="BP121" s="218">
        <f>+BP96/BP17</f>
        <v>2.6423792611000151E-2</v>
      </c>
      <c r="BQ121" s="83"/>
      <c r="BR121" s="84">
        <f>+BR96/BR17</f>
        <v>5.4941548865875697E-2</v>
      </c>
      <c r="BS121" s="83"/>
      <c r="BT121" s="84">
        <f>+BT96/BT17</f>
        <v>3.1458434072770589E-2</v>
      </c>
      <c r="BU121" s="85"/>
      <c r="BV121" s="84">
        <f>+BV96/BV17</f>
        <v>0.12747751053854509</v>
      </c>
      <c r="BW121" s="83"/>
      <c r="BX121" s="84">
        <f>+BX96/BX17</f>
        <v>9.568723207977084E-2</v>
      </c>
      <c r="BY121" s="83"/>
      <c r="BZ121" s="84">
        <f>+BZ96/BZ17</f>
        <v>0.11042327287899431</v>
      </c>
      <c r="CA121" s="85"/>
      <c r="CB121" s="142">
        <f>+CB96/CB17</f>
        <v>5.6770703694197733E-2</v>
      </c>
      <c r="CC121" s="143">
        <f>+CC96/CC17</f>
        <v>8.340266193248283E-2</v>
      </c>
      <c r="CD121" s="144">
        <f>+CD96/CD17</f>
        <v>6.5619067360251762E-2</v>
      </c>
      <c r="CE121" s="32"/>
      <c r="CF121" s="86">
        <f>+CF96/CF17</f>
        <v>3.6591807957064459E-2</v>
      </c>
      <c r="CG121" s="84"/>
      <c r="CH121" s="84">
        <f>+CH96/CH17</f>
        <v>4.9597275729812859E-2</v>
      </c>
      <c r="CI121" s="84"/>
      <c r="CJ121" s="84">
        <f>+CJ96/CJ17</f>
        <v>3.968189439321114E-2</v>
      </c>
      <c r="CK121" s="85"/>
      <c r="CL121" s="87">
        <f>+CL96/CL17</f>
        <v>7.1263743855315032E-2</v>
      </c>
      <c r="CM121" s="83"/>
      <c r="CN121" s="83">
        <f>+CN96/CN17</f>
        <v>7.0862279273212231E-2</v>
      </c>
      <c r="CO121" s="83"/>
      <c r="CP121" s="83">
        <f>+CP96/CP17</f>
        <v>7.1067126501458924E-2</v>
      </c>
      <c r="CQ121" s="85"/>
      <c r="CR121" s="157"/>
      <c r="CS121" s="162" t="s">
        <v>94</v>
      </c>
      <c r="CT121" s="179">
        <f>+CT96/CT17</f>
        <v>3.9681894393211112E-2</v>
      </c>
      <c r="CU121" s="172">
        <f>+CU96/CU17</f>
        <v>7.1067126501458924E-2</v>
      </c>
      <c r="CV121" s="180">
        <f>+CV96/CV17</f>
        <v>5.4642269923082139E-2</v>
      </c>
      <c r="CW121"/>
    </row>
    <row r="122" spans="1:102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2" s="19" customFormat="1" ht="15.6" x14ac:dyDescent="0.3">
      <c r="A123" s="26"/>
      <c r="B123" s="50" t="s">
        <v>99</v>
      </c>
      <c r="C123" s="34"/>
      <c r="D123" s="82">
        <f>+D74/D17</f>
        <v>2.8164650749298067E-2</v>
      </c>
      <c r="E123" s="36"/>
      <c r="F123" s="84">
        <f>+F74/F17</f>
        <v>1.8367618273639988E-2</v>
      </c>
      <c r="G123" s="36"/>
      <c r="H123" s="84">
        <f>+H74/H17</f>
        <v>2.5982308372327793E-2</v>
      </c>
      <c r="I123" s="37"/>
      <c r="J123" s="84">
        <f>+J74/J17</f>
        <v>2.0612480995396532E-2</v>
      </c>
      <c r="K123" s="36"/>
      <c r="L123" s="84">
        <f>+L74/L17</f>
        <v>1.5555499007802558E-2</v>
      </c>
      <c r="M123" s="36"/>
      <c r="N123" s="84">
        <f>+N74/N17</f>
        <v>1.7566875617675688E-2</v>
      </c>
      <c r="O123" s="37"/>
      <c r="P123" s="142">
        <f>+P74/P17</f>
        <v>2.5411655512516076E-2</v>
      </c>
      <c r="Q123" s="143">
        <f>+Q74/Q17</f>
        <v>1.6253167462879012E-2</v>
      </c>
      <c r="R123" s="144">
        <f>+R74/R17</f>
        <v>2.1534600934216257E-2</v>
      </c>
      <c r="S123" s="32"/>
      <c r="T123" s="82">
        <f>+T74/T17</f>
        <v>1.9276910954097191E-2</v>
      </c>
      <c r="U123" s="36"/>
      <c r="V123" s="84">
        <f>+V74/V17</f>
        <v>8.2611376886468062E-3</v>
      </c>
      <c r="W123" s="36"/>
      <c r="X123" s="84">
        <f>+X74/X17</f>
        <v>1.6558915957178254E-2</v>
      </c>
      <c r="Y123" s="37"/>
      <c r="Z123" s="84">
        <f>+Z74/Z17</f>
        <v>2.147579622663516E-2</v>
      </c>
      <c r="AA123" s="36"/>
      <c r="AB123" s="84">
        <f>+AB74/AB17</f>
        <v>1.6889811877557635E-2</v>
      </c>
      <c r="AC123" s="36"/>
      <c r="AD123" s="84">
        <f>+AD74/AD17</f>
        <v>1.9690584738259593E-2</v>
      </c>
      <c r="AE123" s="37"/>
      <c r="AF123" s="142">
        <f>+AF74/AF17</f>
        <v>2.0123251571316489E-2</v>
      </c>
      <c r="AG123" s="143">
        <f>+AG74/AG17</f>
        <v>1.2998883537204497E-2</v>
      </c>
      <c r="AH123" s="144">
        <f>+AH74/AH17</f>
        <v>1.7923060633342681E-2</v>
      </c>
      <c r="AI123" s="32"/>
      <c r="AJ123" s="82">
        <f>+AJ74/AJ17</f>
        <v>3.11300519569611E-2</v>
      </c>
      <c r="AK123" s="36"/>
      <c r="AL123" s="84">
        <f>+AL74/AL17</f>
        <v>2.6339723328947112E-2</v>
      </c>
      <c r="AM123" s="36"/>
      <c r="AN123" s="84">
        <f>+AN74/AN17</f>
        <v>2.9516555333405546E-2</v>
      </c>
      <c r="AO123" s="37"/>
      <c r="AP123" s="84">
        <f>+AP74/AP17</f>
        <v>7.5724717065957957E-3</v>
      </c>
      <c r="AQ123" s="36"/>
      <c r="AR123" s="84">
        <f>+AR74/AR17</f>
        <v>1.6470159661307365E-2</v>
      </c>
      <c r="AS123" s="36"/>
      <c r="AT123" s="84">
        <f>+AT74/AT17</f>
        <v>1.222869082944214E-2</v>
      </c>
      <c r="AU123" s="37"/>
      <c r="AV123" s="142">
        <f>+AV74/AV17</f>
        <v>2.3107979858186693E-2</v>
      </c>
      <c r="AW123" s="143">
        <f>+AW74/AW17</f>
        <v>2.1134186875571323E-2</v>
      </c>
      <c r="AX123" s="144">
        <f>+AX74/AX17</f>
        <v>2.2289282475246936E-2</v>
      </c>
      <c r="AY123" s="32"/>
      <c r="AZ123" s="82">
        <f>+AZ74/AZ17</f>
        <v>2.76324500828883E-2</v>
      </c>
      <c r="BA123" s="36"/>
      <c r="BB123" s="84">
        <f>+BB74/BB17</f>
        <v>2.76324500828883E-2</v>
      </c>
      <c r="BC123" s="36"/>
      <c r="BD123" s="84">
        <f>+BD74/BD17</f>
        <v>2.76324500828883E-2</v>
      </c>
      <c r="BE123" s="37"/>
      <c r="BF123" s="84">
        <f>+BF74/BF17</f>
        <v>2.4155700472582361E-2</v>
      </c>
      <c r="BG123" s="36"/>
      <c r="BH123" s="84">
        <f>+BH74/BH17</f>
        <v>2.4155700472582364E-2</v>
      </c>
      <c r="BI123" s="36"/>
      <c r="BJ123" s="84">
        <f>+BJ74/BJ17</f>
        <v>2.4155700472582361E-2</v>
      </c>
      <c r="BK123" s="37"/>
      <c r="BL123" s="142">
        <f>+BL74/BL17</f>
        <v>2.617935623277682E-2</v>
      </c>
      <c r="BM123" s="143">
        <f>+BM74/BM17</f>
        <v>2.5239605895596286E-2</v>
      </c>
      <c r="BN123" s="144">
        <f>+BN74/BN17</f>
        <v>2.5842655131714493E-2</v>
      </c>
      <c r="BO123" s="32"/>
      <c r="BP123" s="218">
        <f>+BP74/BP17</f>
        <v>2.6539690474692717E-2</v>
      </c>
      <c r="BQ123" s="36"/>
      <c r="BR123" s="84">
        <f>+BR74/BR17</f>
        <v>-1.6231702115589049E-2</v>
      </c>
      <c r="BS123" s="36"/>
      <c r="BT123" s="84">
        <f>+BT74/BT17</f>
        <v>1.8988653689466044E-2</v>
      </c>
      <c r="BU123" s="37"/>
      <c r="BV123" s="84">
        <f>+BV74/BV17</f>
        <v>-3.0342709258923083E-2</v>
      </c>
      <c r="BW123" s="36"/>
      <c r="BX123" s="84">
        <f>+BX74/BX17</f>
        <v>-1.7333399244445896E-4</v>
      </c>
      <c r="BY123" s="36"/>
      <c r="BZ123" s="84">
        <f>+BZ74/BZ17</f>
        <v>-1.4158022594352815E-2</v>
      </c>
      <c r="CA123" s="37"/>
      <c r="CB123" s="142">
        <f>+CB74/CB17</f>
        <v>9.4576358772297843E-3</v>
      </c>
      <c r="CC123" s="143">
        <f>+CC74/CC17</f>
        <v>-5.01483213653424E-3</v>
      </c>
      <c r="CD123" s="144">
        <f>+CD74/CD17</f>
        <v>4.6492151450649262E-3</v>
      </c>
      <c r="CE123" s="32"/>
      <c r="CF123" s="86">
        <f>+CF74/CF17</f>
        <v>2.5374696637612604E-2</v>
      </c>
      <c r="CG123" s="84"/>
      <c r="CH123" s="84">
        <f>+CH74/CH17</f>
        <v>1.5794169169563426E-2</v>
      </c>
      <c r="CI123" s="84"/>
      <c r="CJ123" s="84">
        <f>+CJ74/CJ17</f>
        <v>2.3098372671612487E-2</v>
      </c>
      <c r="CK123" s="74"/>
      <c r="CL123" s="87">
        <f>+CL74/CL17</f>
        <v>1.623736015480368E-2</v>
      </c>
      <c r="CM123" s="83"/>
      <c r="CN123" s="83">
        <f>+CN74/CN17</f>
        <v>1.709614668242351E-2</v>
      </c>
      <c r="CO123" s="83"/>
      <c r="CP123" s="83">
        <f>+CP74/CP17</f>
        <v>1.6657951016651181E-2</v>
      </c>
      <c r="CQ123" s="74"/>
      <c r="CR123" s="155"/>
      <c r="CS123" s="162" t="s">
        <v>99</v>
      </c>
      <c r="CT123" s="179">
        <f>+CT74/CT17</f>
        <v>2.3098372671612476E-2</v>
      </c>
      <c r="CU123" s="172">
        <f>+CU74/CU17</f>
        <v>1.6657951016651181E-2</v>
      </c>
      <c r="CV123" s="180">
        <f>+CV74/CV17</f>
        <v>2.002842161320964E-2</v>
      </c>
      <c r="CW123"/>
    </row>
    <row r="124" spans="1:102" s="19" customFormat="1" ht="15.6" x14ac:dyDescent="0.3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209"/>
      <c r="CG124" s="207"/>
      <c r="CH124" s="207"/>
      <c r="CI124" s="207"/>
      <c r="CJ124" s="207"/>
      <c r="CK124" s="208"/>
      <c r="CL124" s="209"/>
      <c r="CM124" s="207"/>
      <c r="CN124" s="207"/>
      <c r="CO124" s="207"/>
      <c r="CP124" s="207"/>
      <c r="CQ124" s="208"/>
      <c r="CR124" s="151"/>
      <c r="CS124" s="221"/>
      <c r="CT124" s="209"/>
      <c r="CU124" s="207"/>
      <c r="CV124" s="208"/>
      <c r="CW124"/>
    </row>
    <row r="125" spans="1:102" ht="15.6" x14ac:dyDescent="0.3">
      <c r="B125" s="213" t="s">
        <v>171</v>
      </c>
      <c r="C125" s="214"/>
      <c r="D125" s="215">
        <f>+D121+D123</f>
        <v>7.3991554639360246E-2</v>
      </c>
      <c r="E125" s="215"/>
      <c r="F125" s="215">
        <f>+F121+F123</f>
        <v>7.7038661286299603E-2</v>
      </c>
      <c r="G125" s="215"/>
      <c r="H125" s="215">
        <f>+H121+H123</f>
        <v>7.4670314251445422E-2</v>
      </c>
      <c r="I125" s="215"/>
      <c r="J125" s="215">
        <f>+J121+J123</f>
        <v>8.0242974845307985E-2</v>
      </c>
      <c r="K125" s="215"/>
      <c r="L125" s="215">
        <f>+L121+L123</f>
        <v>7.6510671160607363E-2</v>
      </c>
      <c r="M125" s="215"/>
      <c r="N125" s="215">
        <f>+N121+N123</f>
        <v>7.7995166923251327E-2</v>
      </c>
      <c r="O125" s="215"/>
      <c r="P125" s="215">
        <f>+P97/P17</f>
        <v>7.6270387161789424E-2</v>
      </c>
      <c r="Q125" s="215">
        <f>+Q97/Q17</f>
        <v>7.6641662068341013E-2</v>
      </c>
      <c r="R125" s="215">
        <f>+R97/R17</f>
        <v>7.6427558636868301E-2</v>
      </c>
      <c r="S125" s="215"/>
      <c r="T125" s="215">
        <f>+T121+T123</f>
        <v>3.7628394595725638E-2</v>
      </c>
      <c r="U125" s="215"/>
      <c r="V125" s="215">
        <f>+V121+V123</f>
        <v>4.4607417723838298E-2</v>
      </c>
      <c r="W125" s="215"/>
      <c r="X125" s="215">
        <f>+X121+X123</f>
        <v>3.9350375385316286E-2</v>
      </c>
      <c r="Y125" s="215"/>
      <c r="Z125" s="215">
        <f>+Z121+Z123</f>
        <v>8.0885926593978447E-2</v>
      </c>
      <c r="AA125" s="215"/>
      <c r="AB125" s="215">
        <f>+AB121+AB123</f>
        <v>7.7975701350300908E-2</v>
      </c>
      <c r="AC125" s="215"/>
      <c r="AD125" s="215">
        <f>+AD121+AD123</f>
        <v>7.9753047119625511E-2</v>
      </c>
      <c r="AE125" s="215"/>
      <c r="AF125" s="215">
        <f>+AF97/AF17</f>
        <v>5.4278015559591823E-2</v>
      </c>
      <c r="AG125" s="215">
        <f>+AG97/AG17</f>
        <v>6.2928940099539907E-2</v>
      </c>
      <c r="AH125" s="215">
        <f>+AH97/AH17</f>
        <v>5.6949647020340936E-2</v>
      </c>
      <c r="AI125" s="216"/>
      <c r="AJ125" s="215">
        <f>+AJ121+AJ123</f>
        <v>0.10283533901004145</v>
      </c>
      <c r="AK125" s="215"/>
      <c r="AL125" s="215">
        <f>+AL121+AL123</f>
        <v>0.10429227280399908</v>
      </c>
      <c r="AM125" s="215"/>
      <c r="AN125" s="215">
        <f>+AN121+AN123</f>
        <v>0.10332606896613408</v>
      </c>
      <c r="AO125" s="215"/>
      <c r="AP125" s="215">
        <f>+AP121+AP123</f>
        <v>1.6760420751269597E-2</v>
      </c>
      <c r="AQ125" s="215"/>
      <c r="AR125" s="215">
        <f>+AR121+AR123</f>
        <v>5.2188187114280013E-2</v>
      </c>
      <c r="AS125" s="215"/>
      <c r="AT125" s="215">
        <f>+AT121+AT123</f>
        <v>3.5300005872574182E-2</v>
      </c>
      <c r="AU125" s="215"/>
      <c r="AV125" s="215">
        <f>+AV97/AV17</f>
        <v>7.3524213129136345E-2</v>
      </c>
      <c r="AW125" s="215">
        <f>+AW97/AW17</f>
        <v>7.6810843374960136E-2</v>
      </c>
      <c r="AX125" s="215">
        <f>+AX97/AX17</f>
        <v>7.4887454160311354E-2</v>
      </c>
      <c r="AY125" s="215"/>
      <c r="AZ125" s="215">
        <f>+AZ121+AZ123</f>
        <v>7.1694878864075232E-2</v>
      </c>
      <c r="BA125" s="215"/>
      <c r="BB125" s="215">
        <f>+BB121+BB123</f>
        <v>7.1694878864075245E-2</v>
      </c>
      <c r="BC125" s="215"/>
      <c r="BD125" s="215">
        <f>+BD121+BD123</f>
        <v>7.1694878864075245E-2</v>
      </c>
      <c r="BE125" s="215"/>
      <c r="BF125" s="215">
        <f>+BF121+BF123</f>
        <v>0.1072366809007074</v>
      </c>
      <c r="BG125" s="215"/>
      <c r="BH125" s="215">
        <f>+BH121+BH123</f>
        <v>0.1072366809007074</v>
      </c>
      <c r="BI125" s="215"/>
      <c r="BJ125" s="215">
        <f>+BJ121+BJ123</f>
        <v>0.10723668090070741</v>
      </c>
      <c r="BK125" s="215"/>
      <c r="BL125" s="215">
        <f>+BL97/BL17</f>
        <v>8.6549435490246907E-2</v>
      </c>
      <c r="BM125" s="215">
        <f>+BM97/BM17</f>
        <v>9.6156230396880926E-2</v>
      </c>
      <c r="BN125" s="215">
        <f>+BN97/BN17</f>
        <v>8.9991433108942295E-2</v>
      </c>
      <c r="BO125" s="215"/>
      <c r="BP125" s="215">
        <f>+BP121+BP123</f>
        <v>5.2963483085692868E-2</v>
      </c>
      <c r="BQ125" s="215"/>
      <c r="BR125" s="215">
        <f>+BR121+BR123</f>
        <v>3.8709846750286644E-2</v>
      </c>
      <c r="BS125" s="215"/>
      <c r="BT125" s="215">
        <f>+BT121+BT123</f>
        <v>5.0447087762236636E-2</v>
      </c>
      <c r="BU125" s="215"/>
      <c r="BV125" s="215">
        <f>+BV121+BV123</f>
        <v>9.7134801279621999E-2</v>
      </c>
      <c r="BW125" s="215"/>
      <c r="BX125" s="215">
        <f>+BX121+BX123</f>
        <v>9.5513898087326382E-2</v>
      </c>
      <c r="BY125" s="215"/>
      <c r="BZ125" s="215">
        <f>+BZ121+BZ123</f>
        <v>9.6265250284641501E-2</v>
      </c>
      <c r="CA125" s="215"/>
      <c r="CB125" s="215">
        <f>+CB97/CB17</f>
        <v>6.6228339571427514E-2</v>
      </c>
      <c r="CC125" s="215">
        <f>+CC97/CC17</f>
        <v>7.8387829795948591E-2</v>
      </c>
      <c r="CD125" s="215">
        <f>+CD97/CD17</f>
        <v>7.0268282505316693E-2</v>
      </c>
      <c r="CE125" s="215"/>
      <c r="CF125" s="215">
        <f>+CF121+CF123</f>
        <v>6.1966504594677063E-2</v>
      </c>
      <c r="CG125" s="215"/>
      <c r="CH125" s="215">
        <f>+CH121+CH123</f>
        <v>6.5391444899376289E-2</v>
      </c>
      <c r="CI125" s="215"/>
      <c r="CJ125" s="215">
        <f>+CJ121+CJ123</f>
        <v>6.2780267064823619E-2</v>
      </c>
      <c r="CK125" s="215"/>
      <c r="CL125" s="215">
        <f>+CL121+CL123</f>
        <v>8.7501104010118708E-2</v>
      </c>
      <c r="CM125" s="215"/>
      <c r="CN125" s="215">
        <f>+CN121+CN123</f>
        <v>8.7958425955635744E-2</v>
      </c>
      <c r="CO125" s="215"/>
      <c r="CP125" s="215">
        <f>+CP121+CP123</f>
        <v>8.7725077518110109E-2</v>
      </c>
      <c r="CQ125" s="217"/>
      <c r="CS125" s="239"/>
      <c r="CT125" s="222"/>
      <c r="CU125" s="222"/>
      <c r="CV125" s="240"/>
    </row>
    <row r="126" spans="1:102" customFormat="1" ht="15.6" x14ac:dyDescent="0.3">
      <c r="CS126" s="283"/>
      <c r="CT126" s="284"/>
      <c r="CU126" s="284"/>
      <c r="CV126" s="285"/>
    </row>
    <row r="127" spans="1:10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E102:E103 G102:G103 F102:F103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199"/>
  <sheetViews>
    <sheetView zoomScale="90" zoomScaleNormal="90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Y98" sqref="CY98:CY107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6.7773437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.33203125" style="1" bestFit="1" customWidth="1"/>
    <col min="65" max="65" width="14.33203125" style="1" bestFit="1" customWidth="1"/>
    <col min="66" max="66" width="16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2.1093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style="1" customWidth="1"/>
    <col min="98" max="98" width="49.44140625" customWidth="1"/>
    <col min="99" max="100" width="16" style="1" customWidth="1"/>
    <col min="101" max="101" width="17.44140625" style="1" customWidth="1"/>
    <col min="102" max="102" width="7.88671875" customWidth="1"/>
    <col min="103" max="103" width="14.109375" style="1" bestFit="1" customWidth="1"/>
    <col min="104" max="104" width="14" style="1" customWidth="1"/>
    <col min="105" max="16384" width="9.109375" style="1"/>
  </cols>
  <sheetData>
    <row r="1" spans="1:102" ht="18.600000000000001" thickBot="1" x14ac:dyDescent="0.4">
      <c r="A1" s="21" t="s">
        <v>251</v>
      </c>
      <c r="B1" s="22"/>
      <c r="C1" s="323" t="s">
        <v>263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5"/>
    </row>
    <row r="2" spans="1:102" s="20" customFormat="1" ht="21.6" thickBot="1" x14ac:dyDescent="0.45">
      <c r="A2" s="23" t="s">
        <v>14</v>
      </c>
      <c r="B2" s="22"/>
      <c r="D2" s="326" t="s">
        <v>150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8"/>
      <c r="S2" s="185"/>
      <c r="T2" s="329" t="s">
        <v>151</v>
      </c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8"/>
      <c r="AI2" s="186"/>
      <c r="AJ2" s="329" t="s">
        <v>192</v>
      </c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8"/>
      <c r="AY2" s="186"/>
      <c r="AZ2" s="329" t="s">
        <v>216</v>
      </c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8"/>
      <c r="BO2" s="186"/>
      <c r="BP2" s="329" t="s">
        <v>156</v>
      </c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8"/>
      <c r="CE2" s="186"/>
      <c r="CT2"/>
      <c r="CX2"/>
    </row>
    <row r="3" spans="1:102" s="19" customFormat="1" ht="16.2" thickBot="1" x14ac:dyDescent="0.35">
      <c r="A3" s="18" t="s">
        <v>18</v>
      </c>
      <c r="B3" s="24"/>
      <c r="C3" s="109"/>
      <c r="D3" s="333" t="s">
        <v>238</v>
      </c>
      <c r="E3" s="334"/>
      <c r="F3" s="334"/>
      <c r="G3" s="334"/>
      <c r="H3" s="334"/>
      <c r="I3" s="335"/>
      <c r="J3" s="336" t="s">
        <v>223</v>
      </c>
      <c r="K3" s="334"/>
      <c r="L3" s="334"/>
      <c r="M3" s="334"/>
      <c r="N3" s="334"/>
      <c r="O3" s="335"/>
      <c r="P3" s="330" t="s">
        <v>245</v>
      </c>
      <c r="Q3" s="331"/>
      <c r="R3" s="332"/>
      <c r="S3" s="187"/>
      <c r="T3" s="336" t="s">
        <v>239</v>
      </c>
      <c r="U3" s="334"/>
      <c r="V3" s="334"/>
      <c r="W3" s="334"/>
      <c r="X3" s="334"/>
      <c r="Y3" s="335"/>
      <c r="Z3" s="336" t="s">
        <v>224</v>
      </c>
      <c r="AA3" s="334"/>
      <c r="AB3" s="334"/>
      <c r="AC3" s="334"/>
      <c r="AD3" s="334"/>
      <c r="AE3" s="335"/>
      <c r="AF3" s="330" t="s">
        <v>246</v>
      </c>
      <c r="AG3" s="331"/>
      <c r="AH3" s="332"/>
      <c r="AI3" s="188"/>
      <c r="AJ3" s="336" t="s">
        <v>240</v>
      </c>
      <c r="AK3" s="334"/>
      <c r="AL3" s="334"/>
      <c r="AM3" s="334"/>
      <c r="AN3" s="334"/>
      <c r="AO3" s="335"/>
      <c r="AP3" s="336" t="s">
        <v>225</v>
      </c>
      <c r="AQ3" s="334"/>
      <c r="AR3" s="334"/>
      <c r="AS3" s="334"/>
      <c r="AT3" s="334"/>
      <c r="AU3" s="335"/>
      <c r="AV3" s="330" t="s">
        <v>248</v>
      </c>
      <c r="AW3" s="331"/>
      <c r="AX3" s="332"/>
      <c r="AY3" s="188"/>
      <c r="AZ3" s="336" t="s">
        <v>241</v>
      </c>
      <c r="BA3" s="334"/>
      <c r="BB3" s="334"/>
      <c r="BC3" s="334"/>
      <c r="BD3" s="334"/>
      <c r="BE3" s="335"/>
      <c r="BF3" s="336" t="s">
        <v>226</v>
      </c>
      <c r="BG3" s="334"/>
      <c r="BH3" s="334"/>
      <c r="BI3" s="334"/>
      <c r="BJ3" s="334"/>
      <c r="BK3" s="335"/>
      <c r="BL3" s="330" t="s">
        <v>265</v>
      </c>
      <c r="BM3" s="331"/>
      <c r="BN3" s="332"/>
      <c r="BO3" s="188"/>
      <c r="BP3" s="336" t="s">
        <v>242</v>
      </c>
      <c r="BQ3" s="334"/>
      <c r="BR3" s="334"/>
      <c r="BS3" s="334"/>
      <c r="BT3" s="334"/>
      <c r="BU3" s="335"/>
      <c r="BV3" s="336" t="s">
        <v>227</v>
      </c>
      <c r="BW3" s="334"/>
      <c r="BX3" s="334"/>
      <c r="BY3" s="334"/>
      <c r="BZ3" s="334"/>
      <c r="CA3" s="335"/>
      <c r="CB3" s="330" t="s">
        <v>249</v>
      </c>
      <c r="CC3" s="331"/>
      <c r="CD3" s="332"/>
      <c r="CE3" s="188"/>
      <c r="CG3" s="337" t="s">
        <v>243</v>
      </c>
      <c r="CH3" s="338"/>
      <c r="CI3" s="338"/>
      <c r="CJ3" s="338"/>
      <c r="CK3" s="338"/>
      <c r="CL3" s="339"/>
      <c r="CM3" s="340" t="s">
        <v>228</v>
      </c>
      <c r="CN3" s="338"/>
      <c r="CO3" s="338"/>
      <c r="CP3" s="338"/>
      <c r="CQ3" s="338"/>
      <c r="CR3" s="339"/>
      <c r="CS3" s="158"/>
      <c r="CT3" s="347" t="s">
        <v>266</v>
      </c>
      <c r="CU3" s="348"/>
      <c r="CV3" s="348"/>
      <c r="CW3" s="349"/>
      <c r="CX3"/>
    </row>
    <row r="4" spans="1:102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7"/>
      <c r="CG4" s="149"/>
      <c r="CL4" s="14"/>
      <c r="CM4" s="13"/>
      <c r="CR4" s="14"/>
      <c r="CT4" s="350"/>
      <c r="CU4" s="351"/>
      <c r="CV4" s="351"/>
      <c r="CW4" s="352"/>
      <c r="CX4"/>
    </row>
    <row r="5" spans="1:102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194</v>
      </c>
      <c r="AK5" s="102" t="s">
        <v>98</v>
      </c>
      <c r="AL5" s="102" t="s">
        <v>195</v>
      </c>
      <c r="AM5" s="102" t="s">
        <v>98</v>
      </c>
      <c r="AN5" s="102" t="s">
        <v>196</v>
      </c>
      <c r="AO5" s="103" t="s">
        <v>153</v>
      </c>
      <c r="AP5" s="104" t="s">
        <v>194</v>
      </c>
      <c r="AQ5" s="102" t="s">
        <v>98</v>
      </c>
      <c r="AR5" s="102" t="s">
        <v>195</v>
      </c>
      <c r="AS5" s="102" t="s">
        <v>98</v>
      </c>
      <c r="AT5" s="102" t="s">
        <v>196</v>
      </c>
      <c r="AU5" s="100" t="s">
        <v>153</v>
      </c>
      <c r="AV5" s="110" t="s">
        <v>194</v>
      </c>
      <c r="AW5" s="110" t="s">
        <v>195</v>
      </c>
      <c r="AX5" s="111" t="s">
        <v>197</v>
      </c>
      <c r="AY5" s="32"/>
      <c r="AZ5" s="101" t="s">
        <v>211</v>
      </c>
      <c r="BA5" s="102" t="s">
        <v>98</v>
      </c>
      <c r="BB5" s="102" t="s">
        <v>212</v>
      </c>
      <c r="BC5" s="102" t="s">
        <v>98</v>
      </c>
      <c r="BD5" s="102" t="s">
        <v>213</v>
      </c>
      <c r="BE5" s="103" t="s">
        <v>153</v>
      </c>
      <c r="BF5" s="104" t="s">
        <v>211</v>
      </c>
      <c r="BG5" s="102" t="s">
        <v>98</v>
      </c>
      <c r="BH5" s="102" t="s">
        <v>212</v>
      </c>
      <c r="BI5" s="102" t="s">
        <v>98</v>
      </c>
      <c r="BJ5" s="102" t="s">
        <v>213</v>
      </c>
      <c r="BK5" s="100" t="s">
        <v>153</v>
      </c>
      <c r="BL5" s="110" t="s">
        <v>211</v>
      </c>
      <c r="BM5" s="110" t="s">
        <v>212</v>
      </c>
      <c r="BN5" s="111" t="s">
        <v>214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32"/>
      <c r="CG5" s="106" t="s">
        <v>121</v>
      </c>
      <c r="CH5" s="107" t="s">
        <v>123</v>
      </c>
      <c r="CI5" s="107" t="s">
        <v>122</v>
      </c>
      <c r="CJ5" s="107" t="s">
        <v>124</v>
      </c>
      <c r="CK5" s="107" t="s">
        <v>96</v>
      </c>
      <c r="CL5" s="108" t="s">
        <v>154</v>
      </c>
      <c r="CM5" s="106" t="s">
        <v>158</v>
      </c>
      <c r="CN5" s="107" t="s">
        <v>98</v>
      </c>
      <c r="CO5" s="107" t="s">
        <v>159</v>
      </c>
      <c r="CP5" s="107" t="s">
        <v>98</v>
      </c>
      <c r="CQ5" s="107" t="s">
        <v>160</v>
      </c>
      <c r="CR5" s="108" t="s">
        <v>161</v>
      </c>
      <c r="CS5" s="159"/>
      <c r="CT5" s="175"/>
      <c r="CU5" s="176" t="s">
        <v>96</v>
      </c>
      <c r="CV5" s="177" t="s">
        <v>160</v>
      </c>
      <c r="CW5" s="178" t="s">
        <v>162</v>
      </c>
      <c r="CX5"/>
    </row>
    <row r="6" spans="1:102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2"/>
      <c r="CG6" s="112"/>
      <c r="CH6" s="29"/>
      <c r="CI6" s="29"/>
      <c r="CJ6" s="29"/>
      <c r="CK6" s="29"/>
      <c r="CL6" s="30"/>
      <c r="CM6" s="31"/>
      <c r="CN6" s="29"/>
      <c r="CO6" s="29"/>
      <c r="CP6" s="29"/>
      <c r="CQ6" s="29"/>
      <c r="CR6" s="30"/>
      <c r="CS6" s="150"/>
      <c r="CT6" s="160" t="s">
        <v>51</v>
      </c>
      <c r="CU6" s="31"/>
      <c r="CV6" s="29"/>
      <c r="CW6" s="30"/>
      <c r="CX6"/>
    </row>
    <row r="7" spans="1:102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2"/>
      <c r="CG7" s="38"/>
      <c r="CH7" s="36"/>
      <c r="CI7" s="36"/>
      <c r="CJ7" s="36"/>
      <c r="CK7" s="36"/>
      <c r="CL7" s="37"/>
      <c r="CM7" s="38"/>
      <c r="CN7" s="36"/>
      <c r="CO7" s="36"/>
      <c r="CP7" s="36"/>
      <c r="CQ7" s="36"/>
      <c r="CR7" s="37"/>
      <c r="CS7" s="151"/>
      <c r="CT7" s="161" t="s">
        <v>0</v>
      </c>
      <c r="CU7" s="38"/>
      <c r="CV7" s="36"/>
      <c r="CW7" s="37"/>
      <c r="CX7"/>
    </row>
    <row r="8" spans="1:102" s="19" customFormat="1" ht="13.2" customHeight="1" x14ac:dyDescent="0.3">
      <c r="A8" s="26"/>
      <c r="B8" s="26" t="s">
        <v>15</v>
      </c>
      <c r="C8" s="34"/>
      <c r="D8" s="3">
        <v>263675692</v>
      </c>
      <c r="E8" s="3"/>
      <c r="F8" s="3">
        <v>97271459</v>
      </c>
      <c r="G8" s="3"/>
      <c r="H8" s="3">
        <v>360947151</v>
      </c>
      <c r="I8" s="3"/>
      <c r="J8" s="38">
        <v>167609446</v>
      </c>
      <c r="K8" s="36"/>
      <c r="L8" s="36">
        <v>246645889</v>
      </c>
      <c r="M8" s="36"/>
      <c r="N8" s="36">
        <v>414255335</v>
      </c>
      <c r="O8" s="37"/>
      <c r="P8" s="116">
        <f>+D8+J8</f>
        <v>431285138</v>
      </c>
      <c r="Q8" s="117">
        <f>+F8+L8</f>
        <v>343917348</v>
      </c>
      <c r="R8" s="118">
        <f>+P8+Q8</f>
        <v>775202486</v>
      </c>
      <c r="S8" s="32"/>
      <c r="T8" s="35">
        <v>501881691.09000003</v>
      </c>
      <c r="U8" s="36"/>
      <c r="V8" s="36">
        <v>134317427.31999999</v>
      </c>
      <c r="W8" s="36"/>
      <c r="X8" s="36">
        <v>636199118.41000009</v>
      </c>
      <c r="Y8" s="37"/>
      <c r="Z8" s="38">
        <v>320121846.08099955</v>
      </c>
      <c r="AA8" s="36"/>
      <c r="AB8" s="36">
        <v>239167307.29999989</v>
      </c>
      <c r="AC8" s="36"/>
      <c r="AD8" s="36">
        <v>559289153.38099945</v>
      </c>
      <c r="AE8" s="37"/>
      <c r="AF8" s="116">
        <f>+T8+Z8</f>
        <v>822003537.17099953</v>
      </c>
      <c r="AG8" s="117">
        <f>+V8+AB8</f>
        <v>373484734.61999989</v>
      </c>
      <c r="AH8" s="118">
        <f>+AF8+AG8</f>
        <v>1195488271.7909994</v>
      </c>
      <c r="AI8" s="32"/>
      <c r="AJ8" s="35">
        <v>121610046.86000001</v>
      </c>
      <c r="AK8" s="36"/>
      <c r="AL8" s="36">
        <v>52428820.079999998</v>
      </c>
      <c r="AM8" s="36"/>
      <c r="AN8" s="36">
        <v>174038866.94</v>
      </c>
      <c r="AO8" s="37"/>
      <c r="AP8" s="38">
        <v>56341342.759999998</v>
      </c>
      <c r="AQ8" s="36"/>
      <c r="AR8" s="36">
        <v>67056529.089999989</v>
      </c>
      <c r="AS8" s="36"/>
      <c r="AT8" s="36">
        <v>123397871.84999999</v>
      </c>
      <c r="AU8" s="37"/>
      <c r="AV8" s="116">
        <f>+AJ8+AP8</f>
        <v>177951389.62</v>
      </c>
      <c r="AW8" s="117">
        <f>+AL8+AR8</f>
        <v>119485349.16999999</v>
      </c>
      <c r="AX8" s="118">
        <f>+AV8+AW8</f>
        <v>297436738.78999996</v>
      </c>
      <c r="AY8" s="32"/>
      <c r="AZ8" s="35">
        <v>583819387.05628729</v>
      </c>
      <c r="BA8" s="36"/>
      <c r="BB8" s="36">
        <v>207485040.42371237</v>
      </c>
      <c r="BC8" s="36"/>
      <c r="BD8" s="36">
        <v>791304427.47999966</v>
      </c>
      <c r="BE8" s="37"/>
      <c r="BF8" s="38">
        <v>495319610.4882769</v>
      </c>
      <c r="BG8" s="36"/>
      <c r="BH8" s="36">
        <v>466512246.23172355</v>
      </c>
      <c r="BI8" s="36"/>
      <c r="BJ8" s="36">
        <v>961831856.72000051</v>
      </c>
      <c r="BK8" s="37"/>
      <c r="BL8" s="116">
        <f>+AZ8+BF8</f>
        <v>1079138997.5445642</v>
      </c>
      <c r="BM8" s="117">
        <f>+BB8+BH8</f>
        <v>673997286.65543592</v>
      </c>
      <c r="BN8" s="118">
        <f>+BL8+BM8</f>
        <v>1753136284.2000003</v>
      </c>
      <c r="BO8" s="32"/>
      <c r="BP8" s="35">
        <v>228241029.49000013</v>
      </c>
      <c r="BQ8" s="36"/>
      <c r="BR8" s="36">
        <v>48020922.229999967</v>
      </c>
      <c r="BS8" s="36"/>
      <c r="BT8" s="36">
        <v>276261951.72000009</v>
      </c>
      <c r="BU8" s="37"/>
      <c r="BV8" s="38">
        <v>102619210.38000001</v>
      </c>
      <c r="BW8" s="36"/>
      <c r="BX8" s="36">
        <v>119360979.11000012</v>
      </c>
      <c r="BY8" s="36"/>
      <c r="BZ8" s="36">
        <v>221980189.49000013</v>
      </c>
      <c r="CA8" s="37"/>
      <c r="CB8" s="116">
        <f>+BP8+BV8</f>
        <v>330860239.87000012</v>
      </c>
      <c r="CC8" s="117">
        <f>+BR8+BX8</f>
        <v>167381901.34000009</v>
      </c>
      <c r="CD8" s="118">
        <f>+CB8+CC8</f>
        <v>498242141.21000022</v>
      </c>
      <c r="CE8" s="32"/>
      <c r="CF8" s="32"/>
      <c r="CG8" s="38">
        <f>+D8+T8+AJ8+AZ8+BP8</f>
        <v>1699227846.4962873</v>
      </c>
      <c r="CH8" s="36"/>
      <c r="CI8" s="36">
        <f>+F8+V8+AL8+BB8+BR8</f>
        <v>539523669.05371237</v>
      </c>
      <c r="CJ8" s="39"/>
      <c r="CK8" s="36">
        <f>+CG8+CI8</f>
        <v>2238751515.5499997</v>
      </c>
      <c r="CL8" s="40"/>
      <c r="CM8" s="38">
        <f>+J8+Z8+AP8+BF8+BV8</f>
        <v>1142011455.7092767</v>
      </c>
      <c r="CN8" s="39"/>
      <c r="CO8" s="36">
        <f>+L8+AB8+AR8+BH8+BX8</f>
        <v>1138742950.7317235</v>
      </c>
      <c r="CP8" s="39"/>
      <c r="CQ8" s="36">
        <f>+CM8+CO8</f>
        <v>2280754406.441</v>
      </c>
      <c r="CR8" s="40"/>
      <c r="CS8" s="152"/>
      <c r="CT8" s="161" t="s">
        <v>15</v>
      </c>
      <c r="CU8" s="38">
        <f>+CK8</f>
        <v>2238751515.5499997</v>
      </c>
      <c r="CV8" s="36">
        <f>+CQ8</f>
        <v>2280754406.441</v>
      </c>
      <c r="CW8" s="37">
        <f>+CU8+CV8</f>
        <v>4519505921.9909992</v>
      </c>
      <c r="CX8"/>
    </row>
    <row r="9" spans="1:102" s="19" customFormat="1" ht="13.2" customHeight="1" x14ac:dyDescent="0.3">
      <c r="A9" s="26"/>
      <c r="B9" s="26" t="s">
        <v>16</v>
      </c>
      <c r="C9" s="34"/>
      <c r="D9" s="3"/>
      <c r="E9" s="3"/>
      <c r="F9" s="3"/>
      <c r="G9" s="3"/>
      <c r="H9" s="3"/>
      <c r="I9" s="3"/>
      <c r="J9" s="38"/>
      <c r="K9" s="36"/>
      <c r="L9" s="36"/>
      <c r="M9" s="36"/>
      <c r="N9" s="36"/>
      <c r="O9" s="37"/>
      <c r="P9" s="119">
        <f t="shared" ref="P9:P16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9">+AZ9+BF9</f>
        <v>0</v>
      </c>
      <c r="BM9" s="120">
        <f t="shared" ref="BM9:BM16" si="10">+BB9+BH9</f>
        <v>0</v>
      </c>
      <c r="BN9" s="121">
        <f t="shared" ref="BN9:BN16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2"/>
      <c r="CG9" s="38">
        <f t="shared" ref="CG9:CG16" si="15">+D9+T9+AJ9+AZ9+BP9</f>
        <v>0</v>
      </c>
      <c r="CH9" s="36"/>
      <c r="CI9" s="36">
        <f t="shared" ref="CI9:CI16" si="16">+F9+V9+AL9+BB9+BR9</f>
        <v>0</v>
      </c>
      <c r="CJ9" s="39"/>
      <c r="CK9" s="36">
        <f t="shared" ref="CK9:CK17" si="17">+CG9+CI9</f>
        <v>0</v>
      </c>
      <c r="CL9" s="40"/>
      <c r="CM9" s="38">
        <f>+J9+Z9+AP9+BF9+BV9</f>
        <v>0</v>
      </c>
      <c r="CN9" s="39"/>
      <c r="CO9" s="36">
        <v>0</v>
      </c>
      <c r="CP9" s="39"/>
      <c r="CQ9" s="36">
        <v>0</v>
      </c>
      <c r="CR9" s="40"/>
      <c r="CS9" s="152"/>
      <c r="CT9" s="161" t="s">
        <v>16</v>
      </c>
      <c r="CU9" s="38">
        <f>+CK9</f>
        <v>0</v>
      </c>
      <c r="CV9" s="36">
        <f>+CQ9</f>
        <v>0</v>
      </c>
      <c r="CW9" s="37">
        <f>+CU9+CV9</f>
        <v>0</v>
      </c>
      <c r="CX9"/>
    </row>
    <row r="10" spans="1:102" s="19" customFormat="1" ht="13.2" customHeight="1" x14ac:dyDescent="0.3">
      <c r="A10" s="26"/>
      <c r="B10" s="26" t="s">
        <v>17</v>
      </c>
      <c r="C10" s="41"/>
      <c r="D10" s="7">
        <v>263675692</v>
      </c>
      <c r="E10" s="7"/>
      <c r="F10" s="7">
        <v>97271459</v>
      </c>
      <c r="G10" s="7"/>
      <c r="H10" s="7">
        <v>360947151</v>
      </c>
      <c r="I10" s="7"/>
      <c r="J10" s="45">
        <v>167609446</v>
      </c>
      <c r="K10" s="43"/>
      <c r="L10" s="43">
        <v>246645889</v>
      </c>
      <c r="M10" s="43"/>
      <c r="N10" s="43">
        <v>414255335</v>
      </c>
      <c r="O10" s="44"/>
      <c r="P10" s="122">
        <f t="shared" si="0"/>
        <v>431285138</v>
      </c>
      <c r="Q10" s="123">
        <f t="shared" si="1"/>
        <v>343917348</v>
      </c>
      <c r="R10" s="124">
        <f t="shared" si="2"/>
        <v>775202486</v>
      </c>
      <c r="S10" s="32"/>
      <c r="T10" s="42">
        <v>501881691.09000003</v>
      </c>
      <c r="U10" s="43"/>
      <c r="V10" s="43">
        <v>134317427.31999999</v>
      </c>
      <c r="W10" s="43"/>
      <c r="X10" s="43">
        <v>636199118.41000009</v>
      </c>
      <c r="Y10" s="44"/>
      <c r="Z10" s="45">
        <v>320121846.08099955</v>
      </c>
      <c r="AA10" s="43"/>
      <c r="AB10" s="43">
        <v>239167307.29999989</v>
      </c>
      <c r="AC10" s="43"/>
      <c r="AD10" s="43">
        <v>559289153.38099945</v>
      </c>
      <c r="AE10" s="44"/>
      <c r="AF10" s="122">
        <f t="shared" si="3"/>
        <v>822003537.17099953</v>
      </c>
      <c r="AG10" s="123">
        <f t="shared" si="4"/>
        <v>373484734.61999989</v>
      </c>
      <c r="AH10" s="124">
        <f t="shared" si="5"/>
        <v>1195488271.7909994</v>
      </c>
      <c r="AI10" s="32"/>
      <c r="AJ10" s="42">
        <v>121610046.86000001</v>
      </c>
      <c r="AK10" s="43"/>
      <c r="AL10" s="43">
        <v>52428820.079999998</v>
      </c>
      <c r="AM10" s="43"/>
      <c r="AN10" s="43">
        <v>174038866.94</v>
      </c>
      <c r="AO10" s="44"/>
      <c r="AP10" s="45">
        <v>56341342.759999998</v>
      </c>
      <c r="AQ10" s="43"/>
      <c r="AR10" s="43">
        <v>67056529.089999989</v>
      </c>
      <c r="AS10" s="43"/>
      <c r="AT10" s="43">
        <v>123397871.84999999</v>
      </c>
      <c r="AU10" s="44"/>
      <c r="AV10" s="122">
        <f t="shared" si="6"/>
        <v>177951389.62</v>
      </c>
      <c r="AW10" s="123">
        <f t="shared" si="7"/>
        <v>119485349.16999999</v>
      </c>
      <c r="AX10" s="124">
        <f t="shared" si="8"/>
        <v>297436738.78999996</v>
      </c>
      <c r="AY10" s="32"/>
      <c r="AZ10" s="42">
        <v>583819387.05628729</v>
      </c>
      <c r="BA10" s="43"/>
      <c r="BB10" s="43">
        <v>207485040.42371237</v>
      </c>
      <c r="BC10" s="43"/>
      <c r="BD10" s="43">
        <v>791304427.47999966</v>
      </c>
      <c r="BE10" s="44"/>
      <c r="BF10" s="45">
        <v>495319610.4882769</v>
      </c>
      <c r="BG10" s="43"/>
      <c r="BH10" s="43">
        <v>466512246.23172355</v>
      </c>
      <c r="BI10" s="43"/>
      <c r="BJ10" s="43">
        <v>961831856.72000051</v>
      </c>
      <c r="BK10" s="44"/>
      <c r="BL10" s="122">
        <f t="shared" si="9"/>
        <v>1079138997.5445642</v>
      </c>
      <c r="BM10" s="123">
        <f t="shared" si="10"/>
        <v>673997286.65543592</v>
      </c>
      <c r="BN10" s="124">
        <f t="shared" si="11"/>
        <v>1753136284.2000003</v>
      </c>
      <c r="BO10" s="32"/>
      <c r="BP10" s="42">
        <v>228241029.49000013</v>
      </c>
      <c r="BQ10" s="43"/>
      <c r="BR10" s="43">
        <v>48020922.229999967</v>
      </c>
      <c r="BS10" s="43"/>
      <c r="BT10" s="43">
        <v>276261951.72000009</v>
      </c>
      <c r="BU10" s="44"/>
      <c r="BV10" s="45">
        <v>102619210.38000001</v>
      </c>
      <c r="BW10" s="43"/>
      <c r="BX10" s="43">
        <v>119360979.11000012</v>
      </c>
      <c r="BY10" s="43"/>
      <c r="BZ10" s="43">
        <v>221980189.49000013</v>
      </c>
      <c r="CA10" s="44"/>
      <c r="CB10" s="122">
        <f t="shared" si="12"/>
        <v>330860239.87000012</v>
      </c>
      <c r="CC10" s="123">
        <f t="shared" si="13"/>
        <v>167381901.34000009</v>
      </c>
      <c r="CD10" s="124">
        <f t="shared" si="14"/>
        <v>498242141.21000022</v>
      </c>
      <c r="CE10" s="32"/>
      <c r="CF10" s="32"/>
      <c r="CG10" s="38">
        <f t="shared" si="15"/>
        <v>1699227846.4962873</v>
      </c>
      <c r="CH10" s="36"/>
      <c r="CI10" s="36">
        <f t="shared" si="16"/>
        <v>539523669.05371237</v>
      </c>
      <c r="CJ10" s="46"/>
      <c r="CK10" s="36">
        <f t="shared" si="17"/>
        <v>2238751515.5499997</v>
      </c>
      <c r="CL10" s="47"/>
      <c r="CM10" s="45">
        <f>+CM8+CM9</f>
        <v>1142011455.7092767</v>
      </c>
      <c r="CN10" s="46"/>
      <c r="CO10" s="43">
        <f>+CO8+CO9</f>
        <v>1138742950.7317235</v>
      </c>
      <c r="CP10" s="46"/>
      <c r="CQ10" s="43">
        <f>+CQ8+CQ9</f>
        <v>2280754406.441</v>
      </c>
      <c r="CR10" s="47"/>
      <c r="CS10" s="153"/>
      <c r="CT10" s="161" t="s">
        <v>17</v>
      </c>
      <c r="CU10" s="45">
        <f>+CU8</f>
        <v>2238751515.5499997</v>
      </c>
      <c r="CV10" s="43">
        <f>+CV8</f>
        <v>2280754406.441</v>
      </c>
      <c r="CW10" s="44">
        <f>+CW8</f>
        <v>4519505921.9909992</v>
      </c>
      <c r="CX10"/>
    </row>
    <row r="11" spans="1:102" s="19" customFormat="1" ht="15.6" x14ac:dyDescent="0.3">
      <c r="A11" s="26">
        <v>2</v>
      </c>
      <c r="B11" s="312" t="s">
        <v>205</v>
      </c>
      <c r="C11" s="34"/>
      <c r="D11" s="3">
        <v>0</v>
      </c>
      <c r="E11" s="3"/>
      <c r="F11" s="3">
        <v>0</v>
      </c>
      <c r="G11" s="3"/>
      <c r="H11" s="3">
        <v>0</v>
      </c>
      <c r="I11" s="3"/>
      <c r="J11" s="38">
        <v>0</v>
      </c>
      <c r="K11" s="36"/>
      <c r="L11" s="36">
        <v>0</v>
      </c>
      <c r="M11" s="36"/>
      <c r="N11" s="36">
        <v>0</v>
      </c>
      <c r="O11" s="37">
        <v>0</v>
      </c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>
        <v>0</v>
      </c>
      <c r="U11" s="36"/>
      <c r="V11" s="36">
        <v>0</v>
      </c>
      <c r="W11" s="36"/>
      <c r="X11" s="36">
        <v>0</v>
      </c>
      <c r="Y11" s="37"/>
      <c r="Z11" s="38">
        <v>0</v>
      </c>
      <c r="AA11" s="36"/>
      <c r="AB11" s="36">
        <v>0</v>
      </c>
      <c r="AC11" s="36"/>
      <c r="AD11" s="36">
        <v>0</v>
      </c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>
        <v>0</v>
      </c>
      <c r="AK11" s="36"/>
      <c r="AL11" s="36">
        <v>0</v>
      </c>
      <c r="AM11" s="36"/>
      <c r="AN11" s="36">
        <v>0</v>
      </c>
      <c r="AO11" s="37"/>
      <c r="AP11" s="38">
        <v>0</v>
      </c>
      <c r="AQ11" s="36"/>
      <c r="AR11" s="36">
        <v>0</v>
      </c>
      <c r="AS11" s="36"/>
      <c r="AT11" s="36">
        <v>0</v>
      </c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>
        <v>0</v>
      </c>
      <c r="BQ11" s="36"/>
      <c r="BR11" s="36">
        <v>0</v>
      </c>
      <c r="BS11" s="36"/>
      <c r="BT11" s="36">
        <v>0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2"/>
      <c r="CG11" s="38">
        <f t="shared" si="15"/>
        <v>0</v>
      </c>
      <c r="CH11" s="36"/>
      <c r="CI11" s="36">
        <f t="shared" si="16"/>
        <v>0</v>
      </c>
      <c r="CJ11" s="39"/>
      <c r="CK11" s="36">
        <f t="shared" si="17"/>
        <v>0</v>
      </c>
      <c r="CL11" s="40"/>
      <c r="CM11" s="38">
        <f t="shared" ref="CM11:CM16" si="18">+J11+Z11+AP11+BF11+BV11</f>
        <v>0</v>
      </c>
      <c r="CN11" s="39"/>
      <c r="CO11" s="36">
        <f t="shared" ref="CO11:CO16" si="19">+L11+AB11+AR11+BH11+BX11</f>
        <v>0</v>
      </c>
      <c r="CP11" s="39"/>
      <c r="CQ11" s="36">
        <f t="shared" ref="CQ11:CQ16" si="20">+CM11+CO11</f>
        <v>0</v>
      </c>
      <c r="CR11" s="40"/>
      <c r="CS11" s="152"/>
      <c r="CT11" s="26" t="s">
        <v>205</v>
      </c>
      <c r="CU11" s="38">
        <f t="shared" ref="CU11:CU16" si="21">+CK11</f>
        <v>0</v>
      </c>
      <c r="CV11" s="36">
        <f t="shared" ref="CV11:CV16" si="22">+CQ11</f>
        <v>0</v>
      </c>
      <c r="CW11" s="37">
        <f t="shared" ref="CW11:CW16" si="23">+CU11+CV11</f>
        <v>0</v>
      </c>
      <c r="CX11" s="1"/>
    </row>
    <row r="12" spans="1:102" s="19" customFormat="1" ht="15.6" x14ac:dyDescent="0.3">
      <c r="A12" s="26"/>
      <c r="B12" s="312" t="s">
        <v>244</v>
      </c>
      <c r="C12" s="34"/>
      <c r="D12" s="3">
        <v>0</v>
      </c>
      <c r="E12" s="3"/>
      <c r="F12" s="3">
        <v>0</v>
      </c>
      <c r="G12" s="3"/>
      <c r="H12" s="3">
        <v>0</v>
      </c>
      <c r="I12" s="3"/>
      <c r="J12" s="38">
        <v>0</v>
      </c>
      <c r="K12" s="36"/>
      <c r="L12" s="36">
        <v>17664</v>
      </c>
      <c r="M12" s="36"/>
      <c r="N12" s="36">
        <v>17664</v>
      </c>
      <c r="O12" s="37"/>
      <c r="P12" s="116">
        <f t="shared" ref="P12" si="24">+D12+J12</f>
        <v>0</v>
      </c>
      <c r="Q12" s="117">
        <f t="shared" ref="Q12" si="25">+F12+L12</f>
        <v>17664</v>
      </c>
      <c r="R12" s="118">
        <f t="shared" ref="R12" si="26">+P12+Q12</f>
        <v>17664</v>
      </c>
      <c r="S12" s="32"/>
      <c r="T12" s="35">
        <v>3839970.7</v>
      </c>
      <c r="U12" s="36"/>
      <c r="V12" s="36">
        <v>0</v>
      </c>
      <c r="W12" s="36"/>
      <c r="X12" s="36">
        <v>3839970.7</v>
      </c>
      <c r="Y12" s="37"/>
      <c r="Z12" s="38">
        <v>4030032.84</v>
      </c>
      <c r="AA12" s="36"/>
      <c r="AB12" s="36">
        <v>0</v>
      </c>
      <c r="AC12" s="36"/>
      <c r="AD12" s="36">
        <v>4030032.84</v>
      </c>
      <c r="AE12" s="37"/>
      <c r="AF12" s="116">
        <f t="shared" ref="AF12" si="27">+T12+Z12</f>
        <v>7870003.54</v>
      </c>
      <c r="AG12" s="117">
        <f t="shared" ref="AG12" si="28">+V12+AB12</f>
        <v>0</v>
      </c>
      <c r="AH12" s="118">
        <f t="shared" ref="AH12" si="29">+AF12+AG12</f>
        <v>7870003.54</v>
      </c>
      <c r="AI12" s="32"/>
      <c r="AJ12" s="35">
        <v>577395.30999999994</v>
      </c>
      <c r="AK12" s="36"/>
      <c r="AL12" s="36">
        <v>1086242.4999999998</v>
      </c>
      <c r="AM12" s="36"/>
      <c r="AN12" s="36">
        <v>1663637.8099999996</v>
      </c>
      <c r="AO12" s="37"/>
      <c r="AP12" s="38">
        <v>-463890.49000000011</v>
      </c>
      <c r="AQ12" s="36"/>
      <c r="AR12" s="36">
        <v>124126.78</v>
      </c>
      <c r="AS12" s="36"/>
      <c r="AT12" s="36">
        <v>-339763.71000000008</v>
      </c>
      <c r="AU12" s="37"/>
      <c r="AV12" s="116">
        <f t="shared" ref="AV12" si="30">+AJ12+AP12</f>
        <v>113504.81999999983</v>
      </c>
      <c r="AW12" s="117">
        <f t="shared" ref="AW12" si="31">+AL12+AR12</f>
        <v>1210369.2799999998</v>
      </c>
      <c r="AX12" s="118">
        <f t="shared" ref="AX12" si="32">+AV12+AW12</f>
        <v>1323874.0999999996</v>
      </c>
      <c r="AY12" s="32"/>
      <c r="AZ12" s="35">
        <v>-17977699</v>
      </c>
      <c r="BA12" s="36"/>
      <c r="BB12" s="36">
        <v>-408778</v>
      </c>
      <c r="BC12" s="36"/>
      <c r="BD12" s="36">
        <v>-18386477</v>
      </c>
      <c r="BE12" s="37"/>
      <c r="BF12" s="38">
        <v>-7230899</v>
      </c>
      <c r="BG12" s="36"/>
      <c r="BH12" s="36">
        <v>15817080</v>
      </c>
      <c r="BI12" s="36"/>
      <c r="BJ12" s="36">
        <v>8586181</v>
      </c>
      <c r="BK12" s="37"/>
      <c r="BL12" s="116">
        <f>+AZ12+BF12</f>
        <v>-25208598</v>
      </c>
      <c r="BM12" s="117">
        <f t="shared" ref="BM12" si="33">+BB12+BH12</f>
        <v>15408302</v>
      </c>
      <c r="BN12" s="118">
        <f t="shared" ref="BN12" si="34">+BL12+BM12</f>
        <v>-9800296</v>
      </c>
      <c r="BO12" s="32"/>
      <c r="BP12" s="35">
        <v>10948665.070000008</v>
      </c>
      <c r="BQ12" s="36"/>
      <c r="BR12" s="36">
        <v>0</v>
      </c>
      <c r="BS12" s="36"/>
      <c r="BT12" s="36">
        <v>10948665.070000008</v>
      </c>
      <c r="BU12" s="37"/>
      <c r="BV12" s="38">
        <v>-5371891.9999999991</v>
      </c>
      <c r="BW12" s="36"/>
      <c r="BX12" s="36">
        <v>0</v>
      </c>
      <c r="BY12" s="36"/>
      <c r="BZ12" s="36">
        <v>-5371891.9999999991</v>
      </c>
      <c r="CA12" s="37"/>
      <c r="CB12" s="116">
        <f t="shared" ref="CB12" si="35">+BP12+BV12</f>
        <v>5576773.0700000087</v>
      </c>
      <c r="CC12" s="117">
        <f t="shared" ref="CC12" si="36">+BR12+BX12</f>
        <v>0</v>
      </c>
      <c r="CD12" s="118">
        <f t="shared" ref="CD12" si="37">+CB12+CC12</f>
        <v>5576773.0700000087</v>
      </c>
      <c r="CE12" s="32"/>
      <c r="CF12" s="32"/>
      <c r="CG12" s="38">
        <f>+D12+T12+AJ12+AZ12+BP12</f>
        <v>-2611667.9199999925</v>
      </c>
      <c r="CH12" s="36"/>
      <c r="CI12" s="36">
        <f t="shared" ref="CI12" si="38">+F12+V12+AL12+BB12+BR12</f>
        <v>677464.49999999977</v>
      </c>
      <c r="CJ12" s="39"/>
      <c r="CK12" s="36">
        <f t="shared" ref="CK12" si="39">+CG12+CI12</f>
        <v>-1934203.4199999927</v>
      </c>
      <c r="CL12" s="40"/>
      <c r="CM12" s="38">
        <f t="shared" ref="CM12" si="40">+J12+Z12+AP12+BF12+BV12</f>
        <v>-9036648.6499999985</v>
      </c>
      <c r="CN12" s="39"/>
      <c r="CO12" s="36">
        <f t="shared" ref="CO12" si="41">+L12+AB12+AR12+BH12+BX12</f>
        <v>15958870.779999999</v>
      </c>
      <c r="CP12" s="39"/>
      <c r="CQ12" s="36">
        <f t="shared" ref="CQ12" si="42">+CM12+CO12</f>
        <v>6922222.1300000008</v>
      </c>
      <c r="CR12" s="40"/>
      <c r="CS12" s="152"/>
      <c r="CT12" s="26" t="s">
        <v>206</v>
      </c>
      <c r="CU12" s="38">
        <f t="shared" ref="CU12" si="43">+CK12</f>
        <v>-1934203.4199999927</v>
      </c>
      <c r="CV12" s="36">
        <f t="shared" ref="CV12" si="44">+CQ12</f>
        <v>6922222.1300000008</v>
      </c>
      <c r="CW12" s="37">
        <f t="shared" ref="CW12" si="45">+CU12+CV12</f>
        <v>4988018.7100000083</v>
      </c>
      <c r="CX12" s="1"/>
    </row>
    <row r="13" spans="1:102" s="19" customFormat="1" ht="15.6" x14ac:dyDescent="0.3">
      <c r="A13" s="26">
        <v>3</v>
      </c>
      <c r="B13" s="26" t="s">
        <v>2</v>
      </c>
      <c r="C13" s="34"/>
      <c r="D13" s="3">
        <v>0</v>
      </c>
      <c r="E13" s="3"/>
      <c r="F13" s="3">
        <v>7332</v>
      </c>
      <c r="G13" s="3"/>
      <c r="H13" s="3">
        <f>+D13+F13</f>
        <v>7332</v>
      </c>
      <c r="I13" s="3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7332</v>
      </c>
      <c r="R13" s="118">
        <f t="shared" si="2"/>
        <v>7332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2"/>
      <c r="CG13" s="38">
        <f t="shared" si="15"/>
        <v>0</v>
      </c>
      <c r="CH13" s="36"/>
      <c r="CI13" s="36">
        <f t="shared" si="16"/>
        <v>7332</v>
      </c>
      <c r="CJ13" s="39"/>
      <c r="CK13" s="36">
        <f t="shared" si="17"/>
        <v>7332</v>
      </c>
      <c r="CL13" s="40"/>
      <c r="CM13" s="38">
        <f t="shared" si="18"/>
        <v>0</v>
      </c>
      <c r="CN13" s="39"/>
      <c r="CO13" s="36">
        <f t="shared" si="19"/>
        <v>0</v>
      </c>
      <c r="CP13" s="39"/>
      <c r="CQ13" s="36">
        <f t="shared" si="20"/>
        <v>0</v>
      </c>
      <c r="CR13" s="40"/>
      <c r="CS13" s="152"/>
      <c r="CT13" s="161" t="s">
        <v>2</v>
      </c>
      <c r="CU13" s="38">
        <f t="shared" si="21"/>
        <v>7332</v>
      </c>
      <c r="CV13" s="36">
        <f t="shared" si="22"/>
        <v>0</v>
      </c>
      <c r="CW13" s="37">
        <f t="shared" si="23"/>
        <v>7332</v>
      </c>
      <c r="CX13"/>
    </row>
    <row r="14" spans="1:102" s="19" customFormat="1" ht="15.6" x14ac:dyDescent="0.3">
      <c r="A14" s="26">
        <v>4</v>
      </c>
      <c r="B14" s="26" t="s">
        <v>3</v>
      </c>
      <c r="C14" s="34"/>
      <c r="D14" s="3">
        <v>0</v>
      </c>
      <c r="E14" s="3"/>
      <c r="F14" s="3">
        <v>0</v>
      </c>
      <c r="G14" s="3"/>
      <c r="H14" s="3">
        <v>0</v>
      </c>
      <c r="I14" s="3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2"/>
      <c r="CG14" s="38">
        <f t="shared" si="15"/>
        <v>0</v>
      </c>
      <c r="CH14" s="36"/>
      <c r="CI14" s="36">
        <f t="shared" si="16"/>
        <v>0</v>
      </c>
      <c r="CJ14" s="39"/>
      <c r="CK14" s="36">
        <f t="shared" si="17"/>
        <v>0</v>
      </c>
      <c r="CL14" s="40"/>
      <c r="CM14" s="38">
        <f t="shared" si="18"/>
        <v>0</v>
      </c>
      <c r="CN14" s="39"/>
      <c r="CO14" s="36">
        <f t="shared" si="19"/>
        <v>0</v>
      </c>
      <c r="CP14" s="39"/>
      <c r="CQ14" s="36">
        <f t="shared" si="20"/>
        <v>0</v>
      </c>
      <c r="CR14" s="40"/>
      <c r="CS14" s="152"/>
      <c r="CT14" s="161" t="s">
        <v>3</v>
      </c>
      <c r="CU14" s="38">
        <f t="shared" si="21"/>
        <v>0</v>
      </c>
      <c r="CV14" s="36">
        <f t="shared" si="22"/>
        <v>0</v>
      </c>
      <c r="CW14" s="37">
        <f t="shared" si="23"/>
        <v>0</v>
      </c>
      <c r="CX14"/>
    </row>
    <row r="15" spans="1:102" s="19" customFormat="1" ht="15.6" x14ac:dyDescent="0.3">
      <c r="A15" s="26">
        <v>5</v>
      </c>
      <c r="B15" s="26" t="s">
        <v>4</v>
      </c>
      <c r="C15" s="34"/>
      <c r="D15" s="3">
        <v>0</v>
      </c>
      <c r="E15" s="3"/>
      <c r="F15" s="3">
        <v>0</v>
      </c>
      <c r="G15" s="3"/>
      <c r="H15" s="3">
        <v>0</v>
      </c>
      <c r="I15" s="3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11063148.384238387</v>
      </c>
      <c r="AK15" s="36"/>
      <c r="AL15" s="36">
        <v>28491754.15869562</v>
      </c>
      <c r="AM15" s="36"/>
      <c r="AN15" s="36">
        <v>39554902.542934008</v>
      </c>
      <c r="AO15" s="37"/>
      <c r="AP15" s="38">
        <v>30624876.131753441</v>
      </c>
      <c r="AQ15" s="36"/>
      <c r="AR15" s="36">
        <v>35417301.102482483</v>
      </c>
      <c r="AS15" s="36"/>
      <c r="AT15" s="36">
        <v>66042177.234235927</v>
      </c>
      <c r="AU15" s="37"/>
      <c r="AV15" s="116">
        <f t="shared" si="6"/>
        <v>41688024.515991829</v>
      </c>
      <c r="AW15" s="117">
        <f t="shared" si="7"/>
        <v>63909055.261178106</v>
      </c>
      <c r="AX15" s="118">
        <f t="shared" si="8"/>
        <v>105597079.77716994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4855.5790938651044</v>
      </c>
      <c r="BG15" s="36"/>
      <c r="BH15" s="36">
        <v>4239.8509061348914</v>
      </c>
      <c r="BI15" s="36"/>
      <c r="BJ15" s="36">
        <v>9095.4299999999967</v>
      </c>
      <c r="BK15" s="37"/>
      <c r="BL15" s="116">
        <f t="shared" si="9"/>
        <v>4855.5790938651044</v>
      </c>
      <c r="BM15" s="117">
        <f t="shared" si="10"/>
        <v>4239.8509061348914</v>
      </c>
      <c r="BN15" s="118">
        <f t="shared" si="11"/>
        <v>9095.4299999999967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2"/>
      <c r="CG15" s="38">
        <f t="shared" si="15"/>
        <v>11063148.384238387</v>
      </c>
      <c r="CH15" s="36"/>
      <c r="CI15" s="36">
        <f t="shared" si="16"/>
        <v>28491754.15869562</v>
      </c>
      <c r="CJ15" s="39"/>
      <c r="CK15" s="36">
        <f t="shared" si="17"/>
        <v>39554902.542934008</v>
      </c>
      <c r="CL15" s="40"/>
      <c r="CM15" s="38">
        <f t="shared" si="18"/>
        <v>30629731.710847307</v>
      </c>
      <c r="CN15" s="39"/>
      <c r="CO15" s="36">
        <f t="shared" si="19"/>
        <v>35421540.953388616</v>
      </c>
      <c r="CP15" s="39"/>
      <c r="CQ15" s="36">
        <f t="shared" si="20"/>
        <v>66051272.66423592</v>
      </c>
      <c r="CR15" s="40"/>
      <c r="CS15" s="152"/>
      <c r="CT15" s="161" t="s">
        <v>4</v>
      </c>
      <c r="CU15" s="38">
        <f t="shared" si="21"/>
        <v>39554902.542934008</v>
      </c>
      <c r="CV15" s="36">
        <f t="shared" si="22"/>
        <v>66051272.66423592</v>
      </c>
      <c r="CW15" s="37">
        <f t="shared" si="23"/>
        <v>105606175.20716992</v>
      </c>
      <c r="CX15"/>
    </row>
    <row r="16" spans="1:102" s="19" customFormat="1" ht="15.6" x14ac:dyDescent="0.3">
      <c r="A16" s="26">
        <v>6</v>
      </c>
      <c r="B16" s="26" t="s">
        <v>5</v>
      </c>
      <c r="C16" s="34"/>
      <c r="D16" s="3">
        <v>0</v>
      </c>
      <c r="E16" s="3"/>
      <c r="F16" s="3">
        <v>0</v>
      </c>
      <c r="G16" s="3"/>
      <c r="H16" s="3">
        <v>0</v>
      </c>
      <c r="I16" s="3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465711.18</v>
      </c>
      <c r="AK16" s="36"/>
      <c r="AL16" s="36">
        <v>0</v>
      </c>
      <c r="AM16" s="36"/>
      <c r="AN16" s="36">
        <v>465711.18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465711.18</v>
      </c>
      <c r="AW16" s="117">
        <f t="shared" si="7"/>
        <v>0</v>
      </c>
      <c r="AX16" s="118">
        <f t="shared" si="8"/>
        <v>465711.18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2"/>
      <c r="CG16" s="38">
        <f t="shared" si="15"/>
        <v>465711.18</v>
      </c>
      <c r="CH16" s="36"/>
      <c r="CI16" s="36">
        <f t="shared" si="16"/>
        <v>0</v>
      </c>
      <c r="CJ16" s="39"/>
      <c r="CK16" s="36">
        <f t="shared" si="17"/>
        <v>465711.18</v>
      </c>
      <c r="CL16" s="40"/>
      <c r="CM16" s="38">
        <f t="shared" si="18"/>
        <v>0</v>
      </c>
      <c r="CN16" s="39"/>
      <c r="CO16" s="36">
        <f t="shared" si="19"/>
        <v>0</v>
      </c>
      <c r="CP16" s="39"/>
      <c r="CQ16" s="36">
        <f t="shared" si="20"/>
        <v>0</v>
      </c>
      <c r="CR16" s="40"/>
      <c r="CS16" s="152"/>
      <c r="CT16" s="161" t="s">
        <v>5</v>
      </c>
      <c r="CU16" s="38">
        <f t="shared" si="21"/>
        <v>465711.18</v>
      </c>
      <c r="CV16" s="36">
        <f t="shared" si="22"/>
        <v>0</v>
      </c>
      <c r="CW16" s="37">
        <f t="shared" si="23"/>
        <v>465711.18</v>
      </c>
      <c r="CX16"/>
    </row>
    <row r="17" spans="1:104" s="19" customFormat="1" ht="15.6" x14ac:dyDescent="0.3">
      <c r="A17" s="26">
        <v>7</v>
      </c>
      <c r="B17" s="26" t="s">
        <v>92</v>
      </c>
      <c r="C17" s="41"/>
      <c r="D17" s="7">
        <v>263675692</v>
      </c>
      <c r="E17" s="8">
        <v>2422.6881914072551</v>
      </c>
      <c r="F17" s="7">
        <f>SUM(F10:F16)</f>
        <v>97278791</v>
      </c>
      <c r="G17" s="8">
        <v>3150.390562248996</v>
      </c>
      <c r="H17" s="7">
        <f>SUM(H10:H16)</f>
        <v>360954483</v>
      </c>
      <c r="I17" s="8">
        <v>2583.508581939991</v>
      </c>
      <c r="J17" s="45">
        <v>167609446</v>
      </c>
      <c r="K17" s="46">
        <v>471.76851432254648</v>
      </c>
      <c r="L17" s="43">
        <v>246663553</v>
      </c>
      <c r="M17" s="46">
        <v>850.31474567799091</v>
      </c>
      <c r="N17" s="43">
        <v>414272999</v>
      </c>
      <c r="O17" s="47">
        <v>641.92145672829599</v>
      </c>
      <c r="P17" s="122">
        <f>+D17+J17</f>
        <v>431285138</v>
      </c>
      <c r="Q17" s="123">
        <f t="shared" si="1"/>
        <v>343942344</v>
      </c>
      <c r="R17" s="124">
        <f t="shared" si="2"/>
        <v>775227482</v>
      </c>
      <c r="S17" s="32"/>
      <c r="T17" s="42">
        <v>505721661.79000002</v>
      </c>
      <c r="U17" s="46">
        <v>2653.9406564508936</v>
      </c>
      <c r="V17" s="43">
        <v>134317427.31999999</v>
      </c>
      <c r="W17" s="46">
        <v>2411.1842049330412</v>
      </c>
      <c r="X17" s="43">
        <v>640039089.11000013</v>
      </c>
      <c r="Y17" s="47">
        <v>2599.02741038979</v>
      </c>
      <c r="Z17" s="45">
        <v>324151878.92099953</v>
      </c>
      <c r="AA17" s="46">
        <v>344.32374096148732</v>
      </c>
      <c r="AB17" s="43">
        <v>239167307.29999989</v>
      </c>
      <c r="AC17" s="46">
        <v>545.23245602436532</v>
      </c>
      <c r="AD17" s="43">
        <v>563319186.22099948</v>
      </c>
      <c r="AE17" s="47">
        <v>408.18219553021987</v>
      </c>
      <c r="AF17" s="122">
        <f t="shared" si="3"/>
        <v>829873540.71099949</v>
      </c>
      <c r="AG17" s="123">
        <f t="shared" si="4"/>
        <v>373484734.61999989</v>
      </c>
      <c r="AH17" s="124">
        <f t="shared" si="5"/>
        <v>1203358275.3309994</v>
      </c>
      <c r="AI17" s="32"/>
      <c r="AJ17" s="42">
        <v>133716301.73423842</v>
      </c>
      <c r="AK17" s="46">
        <v>2491.5926311185349</v>
      </c>
      <c r="AL17" s="43">
        <v>82006816.738695621</v>
      </c>
      <c r="AM17" s="46">
        <v>2953.7104429727569</v>
      </c>
      <c r="AN17" s="43">
        <v>215723118.47293401</v>
      </c>
      <c r="AO17" s="47">
        <v>2649.1522696876373</v>
      </c>
      <c r="AP17" s="45">
        <v>86502328.40175344</v>
      </c>
      <c r="AQ17" s="46">
        <v>527.36961458398935</v>
      </c>
      <c r="AR17" s="43">
        <v>102597956.97248247</v>
      </c>
      <c r="AS17" s="46">
        <v>718.75495272993942</v>
      </c>
      <c r="AT17" s="43">
        <v>189100285.37423593</v>
      </c>
      <c r="AU17" s="47">
        <v>616.42365737926116</v>
      </c>
      <c r="AV17" s="122">
        <f t="shared" si="6"/>
        <v>220218630.13599187</v>
      </c>
      <c r="AW17" s="123">
        <f t="shared" si="7"/>
        <v>184604773.71117809</v>
      </c>
      <c r="AX17" s="124">
        <f t="shared" si="8"/>
        <v>404823403.84717</v>
      </c>
      <c r="AY17" s="32"/>
      <c r="AZ17" s="42">
        <f>SUM(AZ10:AZ16)</f>
        <v>565841688.05628729</v>
      </c>
      <c r="BA17" s="46">
        <v>2771.2575079168391</v>
      </c>
      <c r="BB17" s="43">
        <f>SUM(BB10:BB16)</f>
        <v>207076262.42371237</v>
      </c>
      <c r="BC17" s="46">
        <v>3553.2666227536547</v>
      </c>
      <c r="BD17" s="43">
        <f>SUM(BD10:BD16)</f>
        <v>772917950.47999966</v>
      </c>
      <c r="BE17" s="47">
        <v>2944.8980815362329</v>
      </c>
      <c r="BF17" s="45">
        <f>SUM(BF10:BF16)</f>
        <v>488093567.06737077</v>
      </c>
      <c r="BG17" s="46">
        <v>455.08154063124596</v>
      </c>
      <c r="BH17" s="43">
        <f>SUM(BH10:BH16)</f>
        <v>482333566.08262968</v>
      </c>
      <c r="BI17" s="46">
        <v>890.366846438837</v>
      </c>
      <c r="BJ17" s="43">
        <f>SUM(BJ10:BJ16)</f>
        <v>970427133.15000045</v>
      </c>
      <c r="BK17" s="47">
        <v>601.85633323823674</v>
      </c>
      <c r="BL17" s="122">
        <f>SUM(BL10:BL16)</f>
        <v>1053935255.1236581</v>
      </c>
      <c r="BM17" s="123">
        <f>SUM(BM10:BM16)</f>
        <v>689409828.50634205</v>
      </c>
      <c r="BN17" s="124">
        <f>SUM(BN10:BN16)</f>
        <v>1743345083.6300004</v>
      </c>
      <c r="BO17" s="32"/>
      <c r="BP17" s="42">
        <v>239189694.56000012</v>
      </c>
      <c r="BQ17" s="46">
        <v>2316.9887008999071</v>
      </c>
      <c r="BR17" s="43">
        <v>48020922.229999967</v>
      </c>
      <c r="BS17" s="46">
        <v>2322.3194810910131</v>
      </c>
      <c r="BT17" s="43">
        <v>287210616.79000008</v>
      </c>
      <c r="BU17" s="47">
        <v>2317.8782899823268</v>
      </c>
      <c r="BV17" s="45">
        <v>97247318.38000001</v>
      </c>
      <c r="BW17" s="46">
        <v>306.09024129074498</v>
      </c>
      <c r="BX17" s="43">
        <v>119360979.11000012</v>
      </c>
      <c r="BY17" s="46">
        <v>542.8163785403749</v>
      </c>
      <c r="BZ17" s="43">
        <v>216608297.49000013</v>
      </c>
      <c r="CA17" s="47">
        <v>402.91722003348241</v>
      </c>
      <c r="CB17" s="122">
        <f t="shared" si="12"/>
        <v>336437012.94000012</v>
      </c>
      <c r="CC17" s="123">
        <f t="shared" si="13"/>
        <v>167381901.34000009</v>
      </c>
      <c r="CD17" s="124">
        <f t="shared" si="14"/>
        <v>503818914.28000021</v>
      </c>
      <c r="CE17" s="32"/>
      <c r="CF17" s="32"/>
      <c r="CG17" s="45">
        <f>SUM(CG10:CG16)</f>
        <v>1708145038.1405258</v>
      </c>
      <c r="CH17" s="46">
        <f>+CG17/$CG$112</f>
        <v>2586.2439541744479</v>
      </c>
      <c r="CI17" s="43">
        <f>SUM(CI10:CI16)</f>
        <v>568700219.71240795</v>
      </c>
      <c r="CJ17" s="46">
        <f>+CI17/$CI$112</f>
        <v>2942.0339976869163</v>
      </c>
      <c r="CK17" s="43">
        <f t="shared" si="17"/>
        <v>2276845257.8529339</v>
      </c>
      <c r="CL17" s="47">
        <f>+CK17/$CK$112</f>
        <v>2666.7977603618447</v>
      </c>
      <c r="CM17" s="45">
        <f>SUM(CM10:CM16)</f>
        <v>1163604538.770124</v>
      </c>
      <c r="CN17" s="46">
        <f>+CM17/$CM$112</f>
        <v>405.8813080718437</v>
      </c>
      <c r="CO17" s="43">
        <f>SUM(CO10:CO16)</f>
        <v>1190123362.4651122</v>
      </c>
      <c r="CP17" s="46">
        <f>+CO17/$CO$112</f>
        <v>736.76664029755182</v>
      </c>
      <c r="CQ17" s="43">
        <f>SUM(CQ10:CQ16)</f>
        <v>2353727901.2352362</v>
      </c>
      <c r="CR17" s="47">
        <f>+CQ17/$CQ$112</f>
        <v>525.12875424239667</v>
      </c>
      <c r="CS17" s="153"/>
      <c r="CT17" s="161" t="s">
        <v>92</v>
      </c>
      <c r="CU17" s="45">
        <f>SUM(CU10:CU16)</f>
        <v>2276845257.8529334</v>
      </c>
      <c r="CV17" s="43">
        <f>SUM(CV10:CV16)</f>
        <v>2353727901.2352362</v>
      </c>
      <c r="CW17" s="44">
        <f>SUM(CW10:CW16)</f>
        <v>4630573159.0881691</v>
      </c>
      <c r="CX17"/>
      <c r="CZ17" s="48"/>
    </row>
    <row r="18" spans="1:104" s="19" customFormat="1" ht="15.6" x14ac:dyDescent="0.3">
      <c r="A18" s="26"/>
      <c r="B18" s="26"/>
      <c r="C18" s="34"/>
      <c r="D18" s="3"/>
      <c r="E18" s="5"/>
      <c r="F18" s="5"/>
      <c r="G18" s="5"/>
      <c r="H18" s="5"/>
      <c r="I18" s="5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2"/>
      <c r="CG18" s="38"/>
      <c r="CH18" s="36"/>
      <c r="CI18" s="39"/>
      <c r="CJ18" s="39"/>
      <c r="CK18" s="36"/>
      <c r="CL18" s="40"/>
      <c r="CM18" s="49"/>
      <c r="CN18" s="39"/>
      <c r="CO18" s="39"/>
      <c r="CP18" s="39"/>
      <c r="CQ18" s="39"/>
      <c r="CR18" s="40"/>
      <c r="CS18" s="152"/>
      <c r="CT18" s="161"/>
      <c r="CU18" s="38"/>
      <c r="CV18" s="36"/>
      <c r="CW18" s="37"/>
      <c r="CX18"/>
    </row>
    <row r="19" spans="1:104" s="19" customFormat="1" ht="15.6" x14ac:dyDescent="0.3">
      <c r="A19" s="25" t="s">
        <v>52</v>
      </c>
      <c r="B19" s="26"/>
      <c r="C19" s="34"/>
      <c r="D19" s="3"/>
      <c r="E19" s="5"/>
      <c r="F19" s="5"/>
      <c r="G19" s="5"/>
      <c r="H19" s="5"/>
      <c r="I19" s="5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2"/>
      <c r="CG19" s="38"/>
      <c r="CH19" s="36"/>
      <c r="CI19" s="39"/>
      <c r="CJ19" s="39"/>
      <c r="CK19" s="36"/>
      <c r="CL19" s="40"/>
      <c r="CM19" s="49"/>
      <c r="CN19" s="39"/>
      <c r="CO19" s="39"/>
      <c r="CP19" s="39"/>
      <c r="CQ19" s="39"/>
      <c r="CR19" s="40"/>
      <c r="CS19" s="152"/>
      <c r="CT19" s="160" t="s">
        <v>52</v>
      </c>
      <c r="CU19" s="38"/>
      <c r="CV19" s="36"/>
      <c r="CW19" s="37"/>
      <c r="CX19"/>
    </row>
    <row r="20" spans="1:104" s="19" customFormat="1" ht="15.6" x14ac:dyDescent="0.3">
      <c r="A20" s="25"/>
      <c r="B20" s="50" t="s">
        <v>63</v>
      </c>
      <c r="C20" s="34"/>
      <c r="D20" s="3"/>
      <c r="E20" s="5"/>
      <c r="F20" s="3"/>
      <c r="G20" s="5"/>
      <c r="H20" s="5"/>
      <c r="I20" s="5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2"/>
      <c r="CG20" s="38"/>
      <c r="CH20" s="36"/>
      <c r="CI20" s="39"/>
      <c r="CJ20" s="39"/>
      <c r="CK20" s="36"/>
      <c r="CL20" s="40"/>
      <c r="CM20" s="49"/>
      <c r="CN20" s="39"/>
      <c r="CO20" s="39"/>
      <c r="CP20" s="39"/>
      <c r="CQ20" s="39"/>
      <c r="CR20" s="40"/>
      <c r="CS20" s="152"/>
      <c r="CT20" s="162" t="s">
        <v>63</v>
      </c>
      <c r="CU20" s="38"/>
      <c r="CV20" s="36"/>
      <c r="CW20" s="37"/>
      <c r="CX20"/>
    </row>
    <row r="21" spans="1:104" s="19" customFormat="1" ht="15.6" x14ac:dyDescent="0.3">
      <c r="A21" s="26">
        <v>8</v>
      </c>
      <c r="B21" s="26" t="s">
        <v>19</v>
      </c>
      <c r="C21" s="34"/>
      <c r="D21" s="3">
        <v>422384.75</v>
      </c>
      <c r="E21" s="5">
        <v>3.8809286449336615</v>
      </c>
      <c r="F21" s="3">
        <v>17207.55</v>
      </c>
      <c r="G21" s="5">
        <v>0.55731150408083951</v>
      </c>
      <c r="H21" s="3">
        <v>439592.3</v>
      </c>
      <c r="I21" s="5">
        <v>3.146417630554283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6">+D21+J21</f>
        <v>422384.75</v>
      </c>
      <c r="Q21" s="117">
        <f t="shared" ref="Q21:Q64" si="47">+F21+L21</f>
        <v>17207.55</v>
      </c>
      <c r="R21" s="118">
        <f t="shared" ref="R21:R64" si="48">+P21+Q21</f>
        <v>439592.3</v>
      </c>
      <c r="S21" s="32"/>
      <c r="T21" s="35">
        <v>209867.60063184975</v>
      </c>
      <c r="U21" s="39">
        <v>1.1013492200774042</v>
      </c>
      <c r="V21" s="36">
        <v>0</v>
      </c>
      <c r="W21" s="39">
        <v>0</v>
      </c>
      <c r="X21" s="36">
        <v>209867.60063184975</v>
      </c>
      <c r="Y21" s="40">
        <v>0.85221614722530059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9">+T21+Z21</f>
        <v>209867.60063184975</v>
      </c>
      <c r="AG21" s="117">
        <f t="shared" ref="AG21:AG64" si="50">+V21+AB21</f>
        <v>0</v>
      </c>
      <c r="AH21" s="118">
        <f t="shared" ref="AH21:AH64" si="51">+AF21+AG21</f>
        <v>209867.60063184975</v>
      </c>
      <c r="AI21" s="32"/>
      <c r="AJ21" s="35">
        <v>19740.576756319682</v>
      </c>
      <c r="AK21" s="39">
        <v>0.36783454928204823</v>
      </c>
      <c r="AL21" s="36">
        <v>5710.6818937242397</v>
      </c>
      <c r="AM21" s="39">
        <v>0.20568656871215385</v>
      </c>
      <c r="AN21" s="36">
        <v>25451.258650043921</v>
      </c>
      <c r="AO21" s="40">
        <v>0.31254999508840514</v>
      </c>
      <c r="AP21" s="38">
        <v>0</v>
      </c>
      <c r="AQ21" s="39">
        <v>0</v>
      </c>
      <c r="AR21" s="36">
        <v>0</v>
      </c>
      <c r="AS21" s="39">
        <v>0</v>
      </c>
      <c r="AT21" s="36">
        <v>0</v>
      </c>
      <c r="AU21" s="40">
        <v>0</v>
      </c>
      <c r="AV21" s="116">
        <f t="shared" ref="AV21:AV64" si="52">+AJ21+AP21</f>
        <v>19740.576756319682</v>
      </c>
      <c r="AW21" s="117">
        <f t="shared" ref="AW21:AW64" si="53">+AL21+AR21</f>
        <v>5710.6818937242397</v>
      </c>
      <c r="AX21" s="118">
        <f t="shared" ref="AX21:AX64" si="54">+AV21+AW21</f>
        <v>25451.258650043921</v>
      </c>
      <c r="AY21" s="32"/>
      <c r="AZ21" s="35">
        <v>396967.16120085202</v>
      </c>
      <c r="BA21" s="39">
        <v>1.9441802346752202</v>
      </c>
      <c r="BB21" s="36">
        <v>20725.494484467796</v>
      </c>
      <c r="BC21" s="39">
        <v>0.35563326732756151</v>
      </c>
      <c r="BD21" s="36">
        <v>417692.6556853198</v>
      </c>
      <c r="BE21" s="40">
        <v>1.5914526239629649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5">+AZ21+BF21</f>
        <v>396967.16120085202</v>
      </c>
      <c r="BM21" s="117">
        <f t="shared" ref="BM21:BM64" si="56">+BB21+BH21</f>
        <v>20725.494484467796</v>
      </c>
      <c r="BN21" s="118">
        <f t="shared" ref="BN21:BN64" si="57">+BL21+BM21</f>
        <v>417692.6556853198</v>
      </c>
      <c r="BO21" s="32"/>
      <c r="BP21" s="35">
        <v>221960.13757434863</v>
      </c>
      <c r="BQ21" s="39">
        <v>2.1500889984244247</v>
      </c>
      <c r="BR21" s="36">
        <v>0</v>
      </c>
      <c r="BS21" s="39">
        <v>0</v>
      </c>
      <c r="BT21" s="36">
        <v>221960.13757434863</v>
      </c>
      <c r="BU21" s="40">
        <v>1.791286791119018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58">+BP21+BV21</f>
        <v>221960.13757434863</v>
      </c>
      <c r="CC21" s="117">
        <f t="shared" ref="CC21:CC64" si="59">+BR21+BX21</f>
        <v>0</v>
      </c>
      <c r="CD21" s="118">
        <f t="shared" ref="CD21:CD64" si="60">+CB21+CC21</f>
        <v>221960.13757434863</v>
      </c>
      <c r="CE21" s="32"/>
      <c r="CF21" s="32"/>
      <c r="CG21" s="38">
        <f>+D21+T21+AJ21+AZ21+BP21</f>
        <v>1270920.2261633701</v>
      </c>
      <c r="CH21" s="39">
        <f t="shared" ref="CH21:CH64" si="61">+CG21/$CG$112</f>
        <v>1.9242568270029012</v>
      </c>
      <c r="CI21" s="36">
        <f t="shared" ref="CI21:CI61" si="62">+F21+V21+AL21+BB21+BR21</f>
        <v>43643.726378192034</v>
      </c>
      <c r="CJ21" s="39">
        <f t="shared" ref="CJ21:CJ64" si="63">+CI21/$CI$112</f>
        <v>0.22578033617662194</v>
      </c>
      <c r="CK21" s="36">
        <f t="shared" ref="CK21:CK64" si="64">+CG21+CI21</f>
        <v>1314563.952541562</v>
      </c>
      <c r="CL21" s="40">
        <f t="shared" ref="CL21:CL64" si="65">+CK21/$CK$112</f>
        <v>1.5397077128535761</v>
      </c>
      <c r="CM21" s="38">
        <f t="shared" ref="CM21:CM61" si="66">+J21+Z21+AP21+BF21+BV21</f>
        <v>0</v>
      </c>
      <c r="CN21" s="39">
        <f t="shared" ref="CN21:CN64" si="67">+CM21/$CM$112</f>
        <v>0</v>
      </c>
      <c r="CO21" s="36">
        <f t="shared" ref="CO21:CO61" si="68">+L21+AB21+AR21+BH21+BX21</f>
        <v>0</v>
      </c>
      <c r="CP21" s="39">
        <f t="shared" ref="CP21:CP64" si="69">+CO21/$CO$112</f>
        <v>0</v>
      </c>
      <c r="CQ21" s="36">
        <f t="shared" ref="CQ21:CQ61" si="70">+CM21+CO21</f>
        <v>0</v>
      </c>
      <c r="CR21" s="40">
        <f t="shared" ref="CR21:CR64" si="71">+CQ21/$CQ$112</f>
        <v>0</v>
      </c>
      <c r="CS21" s="152"/>
      <c r="CT21" s="161" t="s">
        <v>19</v>
      </c>
      <c r="CU21" s="38">
        <f t="shared" ref="CU21:CU61" si="72">+CK21</f>
        <v>1314563.952541562</v>
      </c>
      <c r="CV21" s="36">
        <f t="shared" ref="CV21:CV61" si="73">+CQ21</f>
        <v>0</v>
      </c>
      <c r="CW21" s="37">
        <f t="shared" ref="CW21:CW63" si="74">+CU21+CV21</f>
        <v>1314563.952541562</v>
      </c>
      <c r="CX21"/>
    </row>
    <row r="22" spans="1:104" s="19" customFormat="1" ht="15.6" x14ac:dyDescent="0.3">
      <c r="A22" s="26">
        <v>9</v>
      </c>
      <c r="B22" s="26" t="s">
        <v>20</v>
      </c>
      <c r="C22" s="34"/>
      <c r="D22" s="3">
        <v>3329162.29</v>
      </c>
      <c r="E22" s="5">
        <v>30.588796813554339</v>
      </c>
      <c r="F22" s="3">
        <v>3937071.8099999996</v>
      </c>
      <c r="G22" s="5">
        <v>127.51236591527399</v>
      </c>
      <c r="H22" s="3">
        <v>7266234.0999999996</v>
      </c>
      <c r="I22" s="5">
        <v>52.008661389143377</v>
      </c>
      <c r="J22" s="38">
        <v>2539180.1900000004</v>
      </c>
      <c r="K22" s="39">
        <v>7.147003312889308</v>
      </c>
      <c r="L22" s="36">
        <v>16131907.540000001</v>
      </c>
      <c r="M22" s="39">
        <v>55.610967612941039</v>
      </c>
      <c r="N22" s="36">
        <v>18671087.73</v>
      </c>
      <c r="O22" s="40">
        <v>28.93109583118984</v>
      </c>
      <c r="P22" s="116">
        <f t="shared" si="46"/>
        <v>5868342.4800000004</v>
      </c>
      <c r="Q22" s="117">
        <f t="shared" si="47"/>
        <v>20068979.350000001</v>
      </c>
      <c r="R22" s="118">
        <f t="shared" si="48"/>
        <v>25937321.830000002</v>
      </c>
      <c r="S22" s="32"/>
      <c r="T22" s="35">
        <v>3694208.5442670854</v>
      </c>
      <c r="U22" s="39">
        <v>19.386573662549317</v>
      </c>
      <c r="V22" s="36">
        <v>10627171.788447451</v>
      </c>
      <c r="W22" s="39">
        <v>190.77248031536013</v>
      </c>
      <c r="X22" s="36">
        <v>14321380.332714535</v>
      </c>
      <c r="Y22" s="40">
        <v>58.15529187615796</v>
      </c>
      <c r="Z22" s="38">
        <v>6291826.7277930677</v>
      </c>
      <c r="AA22" s="39">
        <v>6.6833649818922432</v>
      </c>
      <c r="AB22" s="36">
        <v>16952832.965030048</v>
      </c>
      <c r="AC22" s="39">
        <v>38.647567924072042</v>
      </c>
      <c r="AD22" s="36">
        <v>23244659.692823116</v>
      </c>
      <c r="AE22" s="40">
        <v>16.843126347993806</v>
      </c>
      <c r="AF22" s="116">
        <f t="shared" si="49"/>
        <v>9986035.2720601521</v>
      </c>
      <c r="AG22" s="117">
        <f t="shared" si="50"/>
        <v>27580004.753477499</v>
      </c>
      <c r="AH22" s="118">
        <f t="shared" si="51"/>
        <v>37566040.025537655</v>
      </c>
      <c r="AI22" s="32"/>
      <c r="AJ22" s="35">
        <v>785302.6993623717</v>
      </c>
      <c r="AK22" s="39">
        <v>14.632878665890988</v>
      </c>
      <c r="AL22" s="36">
        <v>2475000.7170378948</v>
      </c>
      <c r="AM22" s="39">
        <v>89.14424135707732</v>
      </c>
      <c r="AN22" s="36">
        <v>3260303.4164002663</v>
      </c>
      <c r="AO22" s="40">
        <v>40.037619781167692</v>
      </c>
      <c r="AP22" s="38">
        <v>583249.73413130734</v>
      </c>
      <c r="AQ22" s="39">
        <v>3.5558370876038392</v>
      </c>
      <c r="AR22" s="36">
        <v>4116430.9259744361</v>
      </c>
      <c r="AS22" s="39">
        <v>28.837856063823601</v>
      </c>
      <c r="AT22" s="36">
        <v>4699680.6601057434</v>
      </c>
      <c r="AU22" s="40">
        <v>15.319883496123296</v>
      </c>
      <c r="AV22" s="116">
        <f t="shared" si="52"/>
        <v>1368552.4334936789</v>
      </c>
      <c r="AW22" s="117">
        <f t="shared" si="53"/>
        <v>6591431.6430123309</v>
      </c>
      <c r="AX22" s="118">
        <f t="shared" si="54"/>
        <v>7959984.0765060093</v>
      </c>
      <c r="AY22" s="32"/>
      <c r="AZ22" s="35">
        <v>6675266.7728642579</v>
      </c>
      <c r="BA22" s="39">
        <v>32.692683399120114</v>
      </c>
      <c r="BB22" s="36">
        <v>9660992.5168055147</v>
      </c>
      <c r="BC22" s="39">
        <v>165.77507170955653</v>
      </c>
      <c r="BD22" s="36">
        <v>16336259.289669773</v>
      </c>
      <c r="BE22" s="40">
        <v>62.242853347823562</v>
      </c>
      <c r="BF22" s="38">
        <v>6685471.230670074</v>
      </c>
      <c r="BG22" s="39">
        <v>6.1423062172854532</v>
      </c>
      <c r="BH22" s="36">
        <v>28556422.222157087</v>
      </c>
      <c r="BI22" s="39">
        <v>54.501164177538875</v>
      </c>
      <c r="BJ22" s="36">
        <v>35241893.452827163</v>
      </c>
      <c r="BK22" s="40">
        <v>21.856928815501934</v>
      </c>
      <c r="BL22" s="116">
        <f t="shared" si="55"/>
        <v>13360738.003534332</v>
      </c>
      <c r="BM22" s="117">
        <f t="shared" si="56"/>
        <v>38217414.738962606</v>
      </c>
      <c r="BN22" s="118">
        <f t="shared" si="57"/>
        <v>51578152.742496938</v>
      </c>
      <c r="BO22" s="32"/>
      <c r="BP22" s="35">
        <v>1922892.2552832637</v>
      </c>
      <c r="BQ22" s="39">
        <v>18.626720673459687</v>
      </c>
      <c r="BR22" s="36">
        <v>2121886.8752608551</v>
      </c>
      <c r="BS22" s="39">
        <v>102.61567246643075</v>
      </c>
      <c r="BT22" s="36">
        <v>4044779.1305441186</v>
      </c>
      <c r="BU22" s="40">
        <v>32.642615510682013</v>
      </c>
      <c r="BV22" s="38">
        <v>1882673.8389479395</v>
      </c>
      <c r="BW22" s="39">
        <v>5.9257992840845661</v>
      </c>
      <c r="BX22" s="36">
        <v>7987852.0758251473</v>
      </c>
      <c r="BY22" s="39">
        <v>36.326251413535495</v>
      </c>
      <c r="BZ22" s="36">
        <v>9870525.9147730861</v>
      </c>
      <c r="CA22" s="40">
        <v>18.360353264086843</v>
      </c>
      <c r="CB22" s="116">
        <f t="shared" si="58"/>
        <v>3805566.0942312032</v>
      </c>
      <c r="CC22" s="117">
        <f t="shared" si="59"/>
        <v>10109738.951086003</v>
      </c>
      <c r="CD22" s="118">
        <f t="shared" si="60"/>
        <v>13915305.045317207</v>
      </c>
      <c r="CE22" s="32"/>
      <c r="CF22" s="32"/>
      <c r="CG22" s="38">
        <f t="shared" ref="CG22:CG63" si="75">+D22+T22+AJ22+AZ22+BP22</f>
        <v>16406832.561776979</v>
      </c>
      <c r="CH22" s="39">
        <f t="shared" si="61"/>
        <v>24.841023784630973</v>
      </c>
      <c r="CI22" s="36">
        <f t="shared" si="62"/>
        <v>28822123.707551714</v>
      </c>
      <c r="CJ22" s="39">
        <f t="shared" si="63"/>
        <v>149.10433457549294</v>
      </c>
      <c r="CK22" s="36">
        <f t="shared" si="64"/>
        <v>45228956.269328691</v>
      </c>
      <c r="CL22" s="40">
        <f t="shared" si="65"/>
        <v>52.975264290156879</v>
      </c>
      <c r="CM22" s="38">
        <f t="shared" si="66"/>
        <v>17982401.721542388</v>
      </c>
      <c r="CN22" s="39">
        <f t="shared" si="67"/>
        <v>6.2725096799015656</v>
      </c>
      <c r="CO22" s="36">
        <f t="shared" si="68"/>
        <v>73745445.72898671</v>
      </c>
      <c r="CP22" s="39">
        <f t="shared" si="69"/>
        <v>45.653405353248601</v>
      </c>
      <c r="CQ22" s="36">
        <f t="shared" si="70"/>
        <v>91727847.450529099</v>
      </c>
      <c r="CR22" s="40">
        <f t="shared" si="71"/>
        <v>20.46495273975972</v>
      </c>
      <c r="CS22" s="152"/>
      <c r="CT22" s="161" t="s">
        <v>20</v>
      </c>
      <c r="CU22" s="38">
        <f t="shared" si="72"/>
        <v>45228956.269328691</v>
      </c>
      <c r="CV22" s="36">
        <f t="shared" si="73"/>
        <v>91727847.450529099</v>
      </c>
      <c r="CW22" s="37">
        <f t="shared" si="74"/>
        <v>136956803.71985778</v>
      </c>
      <c r="CX22"/>
    </row>
    <row r="23" spans="1:104" s="19" customFormat="1" ht="15.6" x14ac:dyDescent="0.3">
      <c r="A23" s="26">
        <v>10</v>
      </c>
      <c r="B23" s="26" t="s">
        <v>21</v>
      </c>
      <c r="C23" s="34"/>
      <c r="D23" s="3">
        <v>27091.519999999997</v>
      </c>
      <c r="E23" s="5">
        <v>0.24892057775000917</v>
      </c>
      <c r="F23" s="3">
        <v>1134.71</v>
      </c>
      <c r="G23" s="5">
        <v>3.6750550589454596E-2</v>
      </c>
      <c r="H23" s="3">
        <v>28226.229999999996</v>
      </c>
      <c r="I23" s="5">
        <v>0.20203153630325238</v>
      </c>
      <c r="J23" s="38">
        <v>77130.55</v>
      </c>
      <c r="K23" s="39">
        <v>0.21709853382834338</v>
      </c>
      <c r="L23" s="36">
        <v>1978.54</v>
      </c>
      <c r="M23" s="39">
        <v>6.8205525966527052E-3</v>
      </c>
      <c r="N23" s="36">
        <v>79109.09</v>
      </c>
      <c r="O23" s="40">
        <v>0.12258057468343446</v>
      </c>
      <c r="P23" s="116">
        <f t="shared" si="46"/>
        <v>104222.07</v>
      </c>
      <c r="Q23" s="117">
        <f t="shared" si="47"/>
        <v>3113.25</v>
      </c>
      <c r="R23" s="118">
        <f t="shared" si="48"/>
        <v>107335.32</v>
      </c>
      <c r="S23" s="32"/>
      <c r="T23" s="35">
        <v>2729.7282417637794</v>
      </c>
      <c r="U23" s="39">
        <v>1.432514624000304E-2</v>
      </c>
      <c r="V23" s="36">
        <v>77.501886315375017</v>
      </c>
      <c r="W23" s="39">
        <v>1.3912664042540304E-3</v>
      </c>
      <c r="X23" s="36">
        <v>2807.2301280791544</v>
      </c>
      <c r="Y23" s="40">
        <v>1.1399410089616929E-2</v>
      </c>
      <c r="Z23" s="38">
        <v>168523.54276755854</v>
      </c>
      <c r="AA23" s="39">
        <v>0.17901070596586263</v>
      </c>
      <c r="AB23" s="36">
        <v>20458.76955906771</v>
      </c>
      <c r="AC23" s="39">
        <v>4.6640091824653049E-2</v>
      </c>
      <c r="AD23" s="36">
        <v>188982.31232662624</v>
      </c>
      <c r="AE23" s="40">
        <v>0.13693695696634242</v>
      </c>
      <c r="AF23" s="116">
        <f t="shared" si="49"/>
        <v>171253.27100932231</v>
      </c>
      <c r="AG23" s="117">
        <f t="shared" si="50"/>
        <v>20536.271445383085</v>
      </c>
      <c r="AH23" s="118">
        <f t="shared" si="51"/>
        <v>191789.5424547054</v>
      </c>
      <c r="AI23" s="32"/>
      <c r="AJ23" s="35">
        <v>171.9056729971698</v>
      </c>
      <c r="AK23" s="39">
        <v>3.2031914024851361E-3</v>
      </c>
      <c r="AL23" s="36">
        <v>104.70163274816584</v>
      </c>
      <c r="AM23" s="39">
        <v>3.7711292590464573E-3</v>
      </c>
      <c r="AN23" s="36">
        <v>276.60730574533562</v>
      </c>
      <c r="AO23" s="40">
        <v>3.3968305159624177E-3</v>
      </c>
      <c r="AP23" s="38">
        <v>9060.0212176465284</v>
      </c>
      <c r="AQ23" s="39">
        <v>5.5235275003027134E-2</v>
      </c>
      <c r="AR23" s="36">
        <v>0</v>
      </c>
      <c r="AS23" s="39">
        <v>0</v>
      </c>
      <c r="AT23" s="36">
        <v>9060.0212176465284</v>
      </c>
      <c r="AU23" s="40">
        <v>2.9533595911094723E-2</v>
      </c>
      <c r="AV23" s="116">
        <f t="shared" si="52"/>
        <v>9231.9268906436973</v>
      </c>
      <c r="AW23" s="117">
        <f t="shared" si="53"/>
        <v>104.70163274816584</v>
      </c>
      <c r="AX23" s="118">
        <f t="shared" si="54"/>
        <v>9336.6285233918625</v>
      </c>
      <c r="AY23" s="32"/>
      <c r="AZ23" s="35">
        <v>6667.0151746088068</v>
      </c>
      <c r="BA23" s="39">
        <v>3.2652270499009692E-2</v>
      </c>
      <c r="BB23" s="36">
        <v>1482.3730727897712</v>
      </c>
      <c r="BC23" s="39">
        <v>2.5436361948792403E-2</v>
      </c>
      <c r="BD23" s="36">
        <v>8149.3882473985777</v>
      </c>
      <c r="BE23" s="40">
        <v>3.1050019993136394E-2</v>
      </c>
      <c r="BF23" s="38">
        <v>147397.68173855194</v>
      </c>
      <c r="BG23" s="39">
        <v>0.13542227102896787</v>
      </c>
      <c r="BH23" s="36">
        <v>12886.421278852184</v>
      </c>
      <c r="BI23" s="39">
        <v>2.4594291130585522E-2</v>
      </c>
      <c r="BJ23" s="36">
        <v>160284.10301740412</v>
      </c>
      <c r="BK23" s="40">
        <v>9.9407775424930775E-2</v>
      </c>
      <c r="BL23" s="116">
        <f t="shared" si="55"/>
        <v>154064.69691316073</v>
      </c>
      <c r="BM23" s="117">
        <f t="shared" si="56"/>
        <v>14368.794351641955</v>
      </c>
      <c r="BN23" s="118">
        <f t="shared" si="57"/>
        <v>168433.49126480269</v>
      </c>
      <c r="BO23" s="32"/>
      <c r="BP23" s="35">
        <v>1525.1993012662654</v>
      </c>
      <c r="BQ23" s="39">
        <v>1.4774338644292671E-2</v>
      </c>
      <c r="BR23" s="36">
        <v>118.24896160415116</v>
      </c>
      <c r="BS23" s="39">
        <v>5.7185879487450996E-3</v>
      </c>
      <c r="BT23" s="36">
        <v>1643.4482628704166</v>
      </c>
      <c r="BU23" s="40">
        <v>1.3263134530997381E-2</v>
      </c>
      <c r="BV23" s="38">
        <v>29539.017806210632</v>
      </c>
      <c r="BW23" s="39">
        <v>9.2975366708457546E-2</v>
      </c>
      <c r="BX23" s="36">
        <v>-502.46110580726429</v>
      </c>
      <c r="BY23" s="39">
        <v>-2.2850358621835458E-3</v>
      </c>
      <c r="BZ23" s="36">
        <v>29036.556700403366</v>
      </c>
      <c r="CA23" s="40">
        <v>5.4011452195690784E-2</v>
      </c>
      <c r="CB23" s="116">
        <f t="shared" si="58"/>
        <v>31064.217107476896</v>
      </c>
      <c r="CC23" s="117">
        <f t="shared" si="59"/>
        <v>-384.2121442031131</v>
      </c>
      <c r="CD23" s="118">
        <f t="shared" si="60"/>
        <v>30680.004963273783</v>
      </c>
      <c r="CE23" s="32"/>
      <c r="CF23" s="32"/>
      <c r="CG23" s="38">
        <f t="shared" si="75"/>
        <v>38185.368390636017</v>
      </c>
      <c r="CH23" s="39">
        <f t="shared" si="61"/>
        <v>5.7815159680885332E-2</v>
      </c>
      <c r="CI23" s="36">
        <f t="shared" si="62"/>
        <v>2917.5355534574633</v>
      </c>
      <c r="CJ23" s="39">
        <f t="shared" si="63"/>
        <v>1.5093169459425999E-2</v>
      </c>
      <c r="CK23" s="36">
        <f t="shared" si="64"/>
        <v>41102.903944093479</v>
      </c>
      <c r="CL23" s="40">
        <f t="shared" si="65"/>
        <v>4.8142548029742591E-2</v>
      </c>
      <c r="CM23" s="38">
        <f t="shared" si="66"/>
        <v>431650.81352996762</v>
      </c>
      <c r="CN23" s="39">
        <f t="shared" si="67"/>
        <v>0.15056575579448664</v>
      </c>
      <c r="CO23" s="36">
        <f t="shared" si="68"/>
        <v>34821.269732112632</v>
      </c>
      <c r="CP23" s="39">
        <f t="shared" si="69"/>
        <v>2.1556714808357122E-2</v>
      </c>
      <c r="CQ23" s="36">
        <f t="shared" si="70"/>
        <v>466472.08326208027</v>
      </c>
      <c r="CR23" s="40">
        <f t="shared" si="71"/>
        <v>0.10407231177559557</v>
      </c>
      <c r="CS23" s="152"/>
      <c r="CT23" s="161" t="s">
        <v>21</v>
      </c>
      <c r="CU23" s="38">
        <f t="shared" si="72"/>
        <v>41102.903944093479</v>
      </c>
      <c r="CV23" s="36">
        <f t="shared" si="73"/>
        <v>466472.08326208027</v>
      </c>
      <c r="CW23" s="37">
        <f t="shared" si="74"/>
        <v>507574.98720617377</v>
      </c>
      <c r="CX23"/>
    </row>
    <row r="24" spans="1:104" s="19" customFormat="1" ht="15.6" x14ac:dyDescent="0.3">
      <c r="A24" s="26">
        <v>11</v>
      </c>
      <c r="B24" s="26" t="s">
        <v>22</v>
      </c>
      <c r="C24" s="34"/>
      <c r="D24" s="3">
        <v>12247186.199999999</v>
      </c>
      <c r="E24" s="5">
        <v>112.52881583299643</v>
      </c>
      <c r="F24" s="3">
        <v>3599056.27</v>
      </c>
      <c r="G24" s="5">
        <v>116.56484874983806</v>
      </c>
      <c r="H24" s="3">
        <v>15846242.469999999</v>
      </c>
      <c r="I24" s="5">
        <v>113.42076893896014</v>
      </c>
      <c r="J24" s="38">
        <v>7442810.2100000009</v>
      </c>
      <c r="K24" s="39">
        <v>20.949198263899643</v>
      </c>
      <c r="L24" s="36">
        <v>8623577.9199999999</v>
      </c>
      <c r="M24" s="39">
        <v>29.727762276574108</v>
      </c>
      <c r="N24" s="36">
        <v>16066388.130000001</v>
      </c>
      <c r="O24" s="40">
        <v>24.895079567499891</v>
      </c>
      <c r="P24" s="116">
        <f t="shared" si="46"/>
        <v>19689996.41</v>
      </c>
      <c r="Q24" s="117">
        <f t="shared" si="47"/>
        <v>12222634.189999999</v>
      </c>
      <c r="R24" s="118">
        <f t="shared" si="48"/>
        <v>31912630.600000001</v>
      </c>
      <c r="S24" s="32"/>
      <c r="T24" s="35">
        <v>12202146.005083242</v>
      </c>
      <c r="U24" s="39">
        <v>64.034772139714221</v>
      </c>
      <c r="V24" s="36">
        <v>4164007.6568342373</v>
      </c>
      <c r="W24" s="39">
        <v>74.749715593189919</v>
      </c>
      <c r="X24" s="36">
        <v>16366153.66191748</v>
      </c>
      <c r="Y24" s="40">
        <v>66.458569005719454</v>
      </c>
      <c r="Z24" s="38">
        <v>12415888.167785311</v>
      </c>
      <c r="AA24" s="39">
        <v>13.188524698736066</v>
      </c>
      <c r="AB24" s="36">
        <v>4955262.0586470393</v>
      </c>
      <c r="AC24" s="39">
        <v>11.29656780009447</v>
      </c>
      <c r="AD24" s="36">
        <v>17371150.22643235</v>
      </c>
      <c r="AE24" s="40">
        <v>12.587169781802309</v>
      </c>
      <c r="AF24" s="116">
        <f t="shared" si="49"/>
        <v>24618034.172868554</v>
      </c>
      <c r="AG24" s="117">
        <f t="shared" si="50"/>
        <v>9119269.7154812776</v>
      </c>
      <c r="AH24" s="118">
        <f t="shared" si="51"/>
        <v>33737303.888349831</v>
      </c>
      <c r="AI24" s="32"/>
      <c r="AJ24" s="35">
        <v>8337344.2878738008</v>
      </c>
      <c r="AK24" s="39">
        <v>155.35327646176981</v>
      </c>
      <c r="AL24" s="36">
        <v>6740043.1527774706</v>
      </c>
      <c r="AM24" s="39">
        <v>242.76196343385215</v>
      </c>
      <c r="AN24" s="36">
        <v>15077387.440651271</v>
      </c>
      <c r="AO24" s="40">
        <v>185.15537621607584</v>
      </c>
      <c r="AP24" s="38">
        <v>4768267.3492276613</v>
      </c>
      <c r="AQ24" s="39">
        <v>29.07019222091413</v>
      </c>
      <c r="AR24" s="36">
        <v>7128446.2540977737</v>
      </c>
      <c r="AS24" s="39">
        <v>49.938675209450302</v>
      </c>
      <c r="AT24" s="36">
        <v>11896713.603325434</v>
      </c>
      <c r="AU24" s="40">
        <v>38.780563951251537</v>
      </c>
      <c r="AV24" s="116">
        <f t="shared" si="52"/>
        <v>13105611.637101462</v>
      </c>
      <c r="AW24" s="117">
        <f t="shared" si="53"/>
        <v>13868489.406875245</v>
      </c>
      <c r="AX24" s="118">
        <f t="shared" si="54"/>
        <v>26974101.043976709</v>
      </c>
      <c r="AY24" s="32"/>
      <c r="AZ24" s="35">
        <v>27406008.680853996</v>
      </c>
      <c r="BA24" s="39">
        <v>134.22324463180175</v>
      </c>
      <c r="BB24" s="36">
        <v>11935538.138114339</v>
      </c>
      <c r="BC24" s="39">
        <v>204.80449470343819</v>
      </c>
      <c r="BD24" s="36">
        <v>39341546.818968333</v>
      </c>
      <c r="BE24" s="40">
        <v>149.89540051424345</v>
      </c>
      <c r="BF24" s="38">
        <v>38006980.211413227</v>
      </c>
      <c r="BG24" s="39">
        <v>34.91908091412283</v>
      </c>
      <c r="BH24" s="36">
        <v>24758416.243807491</v>
      </c>
      <c r="BI24" s="39">
        <v>47.252505863028581</v>
      </c>
      <c r="BJ24" s="36">
        <v>62765396.455220714</v>
      </c>
      <c r="BK24" s="40">
        <v>38.926932352111287</v>
      </c>
      <c r="BL24" s="116">
        <f t="shared" si="55"/>
        <v>65412988.892267227</v>
      </c>
      <c r="BM24" s="117">
        <f t="shared" si="56"/>
        <v>36693954.381921828</v>
      </c>
      <c r="BN24" s="118">
        <f t="shared" si="57"/>
        <v>102106943.27418905</v>
      </c>
      <c r="BO24" s="32"/>
      <c r="BP24" s="35">
        <v>13360198.785279017</v>
      </c>
      <c r="BQ24" s="39">
        <v>129.41790692200186</v>
      </c>
      <c r="BR24" s="36">
        <v>3417944.5706397016</v>
      </c>
      <c r="BS24" s="39">
        <v>165.29376973787123</v>
      </c>
      <c r="BT24" s="36">
        <v>16778143.35591872</v>
      </c>
      <c r="BU24" s="40">
        <v>135.40479340751605</v>
      </c>
      <c r="BV24" s="38">
        <v>7719720.9873022195</v>
      </c>
      <c r="BW24" s="39">
        <v>24.298163682696753</v>
      </c>
      <c r="BX24" s="36">
        <v>8241685.7580203833</v>
      </c>
      <c r="BY24" s="39">
        <v>37.480607561986716</v>
      </c>
      <c r="BZ24" s="36">
        <v>15961406.745322604</v>
      </c>
      <c r="CA24" s="40">
        <v>29.690116713769726</v>
      </c>
      <c r="CB24" s="116">
        <f t="shared" si="58"/>
        <v>21079919.772581235</v>
      </c>
      <c r="CC24" s="117">
        <f t="shared" si="59"/>
        <v>11659630.328660086</v>
      </c>
      <c r="CD24" s="118">
        <f t="shared" si="60"/>
        <v>32739550.10124132</v>
      </c>
      <c r="CE24" s="32"/>
      <c r="CF24" s="32"/>
      <c r="CG24" s="38">
        <f t="shared" si="75"/>
        <v>73552883.959090054</v>
      </c>
      <c r="CH24" s="39">
        <f t="shared" si="61"/>
        <v>111.36390482295911</v>
      </c>
      <c r="CI24" s="36">
        <f t="shared" si="62"/>
        <v>29856589.788365744</v>
      </c>
      <c r="CJ24" s="39">
        <f t="shared" si="63"/>
        <v>154.45589638911045</v>
      </c>
      <c r="CK24" s="36">
        <f t="shared" si="64"/>
        <v>103409473.74745581</v>
      </c>
      <c r="CL24" s="40">
        <f t="shared" si="65"/>
        <v>121.12028783632199</v>
      </c>
      <c r="CM24" s="38">
        <f t="shared" si="66"/>
        <v>70353666.92572841</v>
      </c>
      <c r="CN24" s="39">
        <f t="shared" si="67"/>
        <v>24.540329130760366</v>
      </c>
      <c r="CO24" s="36">
        <f t="shared" si="68"/>
        <v>53707388.234572694</v>
      </c>
      <c r="CP24" s="39">
        <f t="shared" si="69"/>
        <v>33.248496111177175</v>
      </c>
      <c r="CQ24" s="36">
        <f t="shared" si="70"/>
        <v>124061055.1603011</v>
      </c>
      <c r="CR24" s="40">
        <f t="shared" si="71"/>
        <v>27.678657041086392</v>
      </c>
      <c r="CS24" s="152"/>
      <c r="CT24" s="161" t="s">
        <v>22</v>
      </c>
      <c r="CU24" s="38">
        <f t="shared" si="72"/>
        <v>103409473.74745581</v>
      </c>
      <c r="CV24" s="36">
        <f t="shared" si="73"/>
        <v>124061055.1603011</v>
      </c>
      <c r="CW24" s="37">
        <f t="shared" si="74"/>
        <v>227470528.90775692</v>
      </c>
      <c r="CX24"/>
    </row>
    <row r="25" spans="1:104" s="19" customFormat="1" ht="15.6" x14ac:dyDescent="0.3">
      <c r="A25" s="26">
        <v>12</v>
      </c>
      <c r="B25" s="26" t="s">
        <v>23</v>
      </c>
      <c r="C25" s="34"/>
      <c r="D25" s="3">
        <v>22383650.113294881</v>
      </c>
      <c r="E25" s="5">
        <v>205.66402764981146</v>
      </c>
      <c r="F25" s="3">
        <v>0</v>
      </c>
      <c r="G25" s="5">
        <v>0</v>
      </c>
      <c r="H25" s="3">
        <v>22383650.113294881</v>
      </c>
      <c r="I25" s="5">
        <v>160.21279570326729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6"/>
        <v>22383650.113294881</v>
      </c>
      <c r="Q25" s="117">
        <f t="shared" si="47"/>
        <v>0</v>
      </c>
      <c r="R25" s="118">
        <f t="shared" si="48"/>
        <v>22383650.113294881</v>
      </c>
      <c r="S25" s="32"/>
      <c r="T25" s="35">
        <v>49696243.002430588</v>
      </c>
      <c r="U25" s="39">
        <v>260.79737085057116</v>
      </c>
      <c r="V25" s="36">
        <v>3545135.1771575343</v>
      </c>
      <c r="W25" s="39">
        <v>63.640095809383809</v>
      </c>
      <c r="X25" s="36">
        <v>53241378.179588124</v>
      </c>
      <c r="Y25" s="40">
        <v>216.19898473403472</v>
      </c>
      <c r="Z25" s="38">
        <v>108919.14423931015</v>
      </c>
      <c r="AA25" s="39">
        <v>0.11569714583065313</v>
      </c>
      <c r="AB25" s="36">
        <v>78985.49130772613</v>
      </c>
      <c r="AC25" s="39">
        <v>0.18006413126516266</v>
      </c>
      <c r="AD25" s="36">
        <v>187904.63554703628</v>
      </c>
      <c r="AE25" s="40">
        <v>0.13615607024221724</v>
      </c>
      <c r="AF25" s="116">
        <f t="shared" si="49"/>
        <v>49805162.146669894</v>
      </c>
      <c r="AG25" s="117">
        <f t="shared" si="50"/>
        <v>3624120.6684652604</v>
      </c>
      <c r="AH25" s="118">
        <f t="shared" si="51"/>
        <v>53429282.815135151</v>
      </c>
      <c r="AI25" s="32"/>
      <c r="AJ25" s="35">
        <v>4438503.8019294208</v>
      </c>
      <c r="AK25" s="39">
        <v>82.704526094796066</v>
      </c>
      <c r="AL25" s="36">
        <v>331923.56023085129</v>
      </c>
      <c r="AM25" s="39">
        <v>11.955177936567184</v>
      </c>
      <c r="AN25" s="36">
        <v>4770427.362160272</v>
      </c>
      <c r="AO25" s="40">
        <v>58.582448479820606</v>
      </c>
      <c r="AP25" s="38">
        <v>19381.640446565038</v>
      </c>
      <c r="AQ25" s="39">
        <v>0.1181620014300479</v>
      </c>
      <c r="AR25" s="36">
        <v>0</v>
      </c>
      <c r="AS25" s="39">
        <v>0</v>
      </c>
      <c r="AT25" s="36">
        <v>19381.640446565038</v>
      </c>
      <c r="AU25" s="40">
        <v>6.3179712639974697E-2</v>
      </c>
      <c r="AV25" s="116">
        <f t="shared" si="52"/>
        <v>4457885.4423759859</v>
      </c>
      <c r="AW25" s="117">
        <f t="shared" si="53"/>
        <v>331923.56023085129</v>
      </c>
      <c r="AX25" s="118">
        <f t="shared" si="54"/>
        <v>4789809.0026068371</v>
      </c>
      <c r="AY25" s="32"/>
      <c r="AZ25" s="35">
        <v>51297039.283812448</v>
      </c>
      <c r="BA25" s="39">
        <v>251.23158694350062</v>
      </c>
      <c r="BB25" s="36">
        <v>3257094.7843771875</v>
      </c>
      <c r="BC25" s="39">
        <v>55.889197771937411</v>
      </c>
      <c r="BD25" s="36">
        <v>54554134.068189636</v>
      </c>
      <c r="BE25" s="40">
        <v>207.85694608012511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55"/>
        <v>51297039.283812448</v>
      </c>
      <c r="BM25" s="117">
        <f t="shared" si="56"/>
        <v>3257094.7843771875</v>
      </c>
      <c r="BN25" s="118">
        <f t="shared" si="57"/>
        <v>54554134.068189636</v>
      </c>
      <c r="BO25" s="32"/>
      <c r="BP25" s="35">
        <v>17532285.540080138</v>
      </c>
      <c r="BQ25" s="39">
        <v>169.83218098941364</v>
      </c>
      <c r="BR25" s="36">
        <v>937217.94355838071</v>
      </c>
      <c r="BS25" s="39">
        <v>45.324400017331499</v>
      </c>
      <c r="BT25" s="36">
        <v>18469503.483638518</v>
      </c>
      <c r="BU25" s="40">
        <v>149.05459146999473</v>
      </c>
      <c r="BV25" s="38">
        <v>40324.260126487432</v>
      </c>
      <c r="BW25" s="39">
        <v>0.12692239454621046</v>
      </c>
      <c r="BX25" s="36">
        <v>0</v>
      </c>
      <c r="BY25" s="39">
        <v>0</v>
      </c>
      <c r="BZ25" s="36">
        <v>40324.260126487432</v>
      </c>
      <c r="CA25" s="40">
        <v>7.5007924342424537E-2</v>
      </c>
      <c r="CB25" s="116">
        <f t="shared" si="58"/>
        <v>17572609.800206624</v>
      </c>
      <c r="CC25" s="117">
        <f t="shared" si="59"/>
        <v>937217.94355838071</v>
      </c>
      <c r="CD25" s="118">
        <f t="shared" si="60"/>
        <v>18509827.743765004</v>
      </c>
      <c r="CE25" s="32"/>
      <c r="CF25" s="32"/>
      <c r="CG25" s="38">
        <f t="shared" si="75"/>
        <v>145347721.74154747</v>
      </c>
      <c r="CH25" s="39">
        <f t="shared" si="61"/>
        <v>220.06601208543401</v>
      </c>
      <c r="CI25" s="36">
        <f t="shared" si="62"/>
        <v>8071371.4653239539</v>
      </c>
      <c r="CJ25" s="39">
        <f t="shared" si="63"/>
        <v>41.755301714058824</v>
      </c>
      <c r="CK25" s="36">
        <f t="shared" si="64"/>
        <v>153419093.20687142</v>
      </c>
      <c r="CL25" s="40">
        <f t="shared" si="65"/>
        <v>179.69499365391516</v>
      </c>
      <c r="CM25" s="38">
        <f t="shared" si="66"/>
        <v>168625.04481236261</v>
      </c>
      <c r="CN25" s="39">
        <f t="shared" si="67"/>
        <v>5.8818740802141216E-2</v>
      </c>
      <c r="CO25" s="36">
        <f t="shared" si="68"/>
        <v>78985.49130772613</v>
      </c>
      <c r="CP25" s="39">
        <f t="shared" si="69"/>
        <v>4.8897347030065368E-2</v>
      </c>
      <c r="CQ25" s="36">
        <f t="shared" si="70"/>
        <v>247610.53612008874</v>
      </c>
      <c r="CR25" s="40">
        <f t="shared" si="71"/>
        <v>5.5243179256954801E-2</v>
      </c>
      <c r="CS25" s="152"/>
      <c r="CT25" s="161" t="s">
        <v>23</v>
      </c>
      <c r="CU25" s="38">
        <f t="shared" si="72"/>
        <v>153419093.20687142</v>
      </c>
      <c r="CV25" s="36">
        <f t="shared" si="73"/>
        <v>247610.53612008874</v>
      </c>
      <c r="CW25" s="37">
        <f t="shared" si="74"/>
        <v>153666703.74299151</v>
      </c>
      <c r="CX25"/>
    </row>
    <row r="26" spans="1:104" s="19" customFormat="1" ht="15.6" x14ac:dyDescent="0.3">
      <c r="A26" s="26">
        <v>13</v>
      </c>
      <c r="B26" s="26" t="s">
        <v>24</v>
      </c>
      <c r="C26" s="34"/>
      <c r="D26" s="3">
        <v>4750926.9495542366</v>
      </c>
      <c r="E26" s="5">
        <v>43.65216426140465</v>
      </c>
      <c r="F26" s="3">
        <v>26944.22</v>
      </c>
      <c r="G26" s="5">
        <v>0.87265902318953237</v>
      </c>
      <c r="H26" s="3">
        <v>4777871.1695542363</v>
      </c>
      <c r="I26" s="5">
        <v>34.198001385380188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6"/>
        <v>4750926.9495542366</v>
      </c>
      <c r="Q26" s="117">
        <f t="shared" si="47"/>
        <v>26944.22</v>
      </c>
      <c r="R26" s="118">
        <f t="shared" si="48"/>
        <v>4777871.1695542363</v>
      </c>
      <c r="S26" s="32"/>
      <c r="T26" s="35">
        <v>13191539.496955635</v>
      </c>
      <c r="U26" s="39">
        <v>69.226939712710944</v>
      </c>
      <c r="V26" s="36">
        <v>1321249.3646624631</v>
      </c>
      <c r="W26" s="39">
        <v>23.718259517151889</v>
      </c>
      <c r="X26" s="36">
        <v>14512788.861618098</v>
      </c>
      <c r="Y26" s="40">
        <v>58.93255067435809</v>
      </c>
      <c r="Z26" s="38">
        <v>21556.594966821252</v>
      </c>
      <c r="AA26" s="39">
        <v>2.2898054597352554E-2</v>
      </c>
      <c r="AB26" s="36">
        <v>1375.1004395745999</v>
      </c>
      <c r="AC26" s="39">
        <v>3.1348322578595329E-3</v>
      </c>
      <c r="AD26" s="36">
        <v>22931.695406395851</v>
      </c>
      <c r="AE26" s="40">
        <v>1.6616351807589084E-2</v>
      </c>
      <c r="AF26" s="116">
        <f t="shared" si="49"/>
        <v>13213096.091922456</v>
      </c>
      <c r="AG26" s="117">
        <f t="shared" si="50"/>
        <v>1322624.4651020376</v>
      </c>
      <c r="AH26" s="118">
        <f t="shared" si="51"/>
        <v>14535720.557024494</v>
      </c>
      <c r="AI26" s="32"/>
      <c r="AJ26" s="35">
        <v>990644.26747059391</v>
      </c>
      <c r="AK26" s="39">
        <v>18.459095300102369</v>
      </c>
      <c r="AL26" s="36">
        <v>71384.810569151174</v>
      </c>
      <c r="AM26" s="39">
        <v>2.5711284602057041</v>
      </c>
      <c r="AN26" s="36">
        <v>1062029.0780397451</v>
      </c>
      <c r="AO26" s="40">
        <v>13.042073387773025</v>
      </c>
      <c r="AP26" s="38">
        <v>4255.5089534349745</v>
      </c>
      <c r="AQ26" s="39">
        <v>2.5944112234858954E-2</v>
      </c>
      <c r="AR26" s="36">
        <v>0</v>
      </c>
      <c r="AS26" s="39">
        <v>0</v>
      </c>
      <c r="AT26" s="36">
        <v>4255.5089534349745</v>
      </c>
      <c r="AU26" s="40">
        <v>1.3871985374824704E-2</v>
      </c>
      <c r="AV26" s="116">
        <f t="shared" si="52"/>
        <v>994899.77642402891</v>
      </c>
      <c r="AW26" s="117">
        <f t="shared" si="53"/>
        <v>71384.810569151174</v>
      </c>
      <c r="AX26" s="118">
        <f t="shared" si="54"/>
        <v>1066284.58699318</v>
      </c>
      <c r="AY26" s="32"/>
      <c r="AZ26" s="35">
        <v>10857664.356187554</v>
      </c>
      <c r="BA26" s="39">
        <v>53.176329175896036</v>
      </c>
      <c r="BB26" s="36">
        <v>789631.40312281251</v>
      </c>
      <c r="BC26" s="39">
        <v>13.549456978576101</v>
      </c>
      <c r="BD26" s="36">
        <v>11647295.759310367</v>
      </c>
      <c r="BE26" s="40">
        <v>44.377412784082779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5"/>
        <v>10857664.356187554</v>
      </c>
      <c r="BM26" s="117">
        <f t="shared" si="56"/>
        <v>789631.40312281251</v>
      </c>
      <c r="BN26" s="118">
        <f t="shared" si="57"/>
        <v>11647295.759310367</v>
      </c>
      <c r="BO26" s="32"/>
      <c r="BP26" s="35">
        <v>4407704.4551948961</v>
      </c>
      <c r="BQ26" s="39">
        <v>42.696661486103245</v>
      </c>
      <c r="BR26" s="36">
        <v>245563.13538077194</v>
      </c>
      <c r="BS26" s="39">
        <v>11.875574783865554</v>
      </c>
      <c r="BT26" s="36">
        <v>4653267.590575668</v>
      </c>
      <c r="BU26" s="40">
        <v>37.553305118800331</v>
      </c>
      <c r="BV26" s="38">
        <v>66175.684387831745</v>
      </c>
      <c r="BW26" s="39">
        <v>0.20829089726362493</v>
      </c>
      <c r="BX26" s="36">
        <v>8401.61</v>
      </c>
      <c r="BY26" s="39">
        <v>3.8207892965637681E-2</v>
      </c>
      <c r="BZ26" s="36">
        <v>74577.294387831746</v>
      </c>
      <c r="CA26" s="40">
        <v>0.13872264581069893</v>
      </c>
      <c r="CB26" s="116">
        <f t="shared" si="58"/>
        <v>4473880.139582728</v>
      </c>
      <c r="CC26" s="117">
        <f t="shared" si="59"/>
        <v>253964.74538077193</v>
      </c>
      <c r="CD26" s="118">
        <f t="shared" si="60"/>
        <v>4727844.8849635003</v>
      </c>
      <c r="CE26" s="32"/>
      <c r="CF26" s="32"/>
      <c r="CG26" s="38">
        <f t="shared" si="75"/>
        <v>34198479.525362916</v>
      </c>
      <c r="CH26" s="39">
        <f t="shared" si="61"/>
        <v>51.778747670461129</v>
      </c>
      <c r="CI26" s="36">
        <f t="shared" si="62"/>
        <v>2454772.9337351983</v>
      </c>
      <c r="CJ26" s="39">
        <f t="shared" si="63"/>
        <v>12.699178191460499</v>
      </c>
      <c r="CK26" s="36">
        <f t="shared" si="64"/>
        <v>36653252.459098116</v>
      </c>
      <c r="CL26" s="40">
        <f t="shared" si="65"/>
        <v>42.930810177269322</v>
      </c>
      <c r="CM26" s="38">
        <f t="shared" si="66"/>
        <v>91987.788308087969</v>
      </c>
      <c r="CN26" s="39">
        <f t="shared" si="67"/>
        <v>3.2086608981935688E-2</v>
      </c>
      <c r="CO26" s="36">
        <f t="shared" si="68"/>
        <v>9776.710439574601</v>
      </c>
      <c r="CP26" s="39">
        <f t="shared" si="69"/>
        <v>6.0524432432007957E-3</v>
      </c>
      <c r="CQ26" s="36">
        <f t="shared" si="70"/>
        <v>101764.49874766257</v>
      </c>
      <c r="CR26" s="40">
        <f t="shared" si="71"/>
        <v>2.27041810675809E-2</v>
      </c>
      <c r="CS26" s="152"/>
      <c r="CT26" s="161" t="s">
        <v>24</v>
      </c>
      <c r="CU26" s="38">
        <f t="shared" si="72"/>
        <v>36653252.459098116</v>
      </c>
      <c r="CV26" s="36">
        <f t="shared" si="73"/>
        <v>101764.49874766257</v>
      </c>
      <c r="CW26" s="37">
        <f t="shared" si="74"/>
        <v>36755016.957845777</v>
      </c>
      <c r="CX26"/>
    </row>
    <row r="27" spans="1:104" s="19" customFormat="1" ht="15.6" x14ac:dyDescent="0.3">
      <c r="A27" s="26">
        <v>14</v>
      </c>
      <c r="B27" s="26" t="s">
        <v>25</v>
      </c>
      <c r="C27" s="34"/>
      <c r="D27" s="3">
        <v>3826133.6</v>
      </c>
      <c r="E27" s="5">
        <v>35.155036936307837</v>
      </c>
      <c r="F27" s="3">
        <v>691293.8</v>
      </c>
      <c r="G27" s="5">
        <v>22.389357429718878</v>
      </c>
      <c r="H27" s="3">
        <v>4517427.4000000004</v>
      </c>
      <c r="I27" s="5">
        <v>32.333853928080629</v>
      </c>
      <c r="J27" s="38">
        <v>1167871.0899999999</v>
      </c>
      <c r="K27" s="39">
        <v>3.2871942614114538</v>
      </c>
      <c r="L27" s="36">
        <v>1384555.9100000001</v>
      </c>
      <c r="M27" s="39">
        <v>4.7729317613802857</v>
      </c>
      <c r="N27" s="36">
        <v>2552427</v>
      </c>
      <c r="O27" s="40">
        <v>3.9550191829727099</v>
      </c>
      <c r="P27" s="116">
        <f t="shared" si="46"/>
        <v>4994004.6899999995</v>
      </c>
      <c r="Q27" s="117">
        <f t="shared" si="47"/>
        <v>2075849.7100000002</v>
      </c>
      <c r="R27" s="118">
        <f t="shared" si="48"/>
        <v>7069854.3999999994</v>
      </c>
      <c r="S27" s="32"/>
      <c r="T27" s="35">
        <v>8404012.8872063681</v>
      </c>
      <c r="U27" s="39">
        <v>44.102820116010435</v>
      </c>
      <c r="V27" s="36">
        <v>1517909.2955294198</v>
      </c>
      <c r="W27" s="39">
        <v>27.248578169845615</v>
      </c>
      <c r="X27" s="36">
        <v>9921922.1827357877</v>
      </c>
      <c r="Y27" s="40">
        <v>40.290270009200761</v>
      </c>
      <c r="Z27" s="38">
        <v>3100849.2233720641</v>
      </c>
      <c r="AA27" s="39">
        <v>3.2938140241636682</v>
      </c>
      <c r="AB27" s="36">
        <v>1595819.1382375369</v>
      </c>
      <c r="AC27" s="39">
        <v>3.6380072089892144</v>
      </c>
      <c r="AD27" s="36">
        <v>4696668.3616096005</v>
      </c>
      <c r="AE27" s="40">
        <v>3.4032151760707445</v>
      </c>
      <c r="AF27" s="116">
        <f t="shared" si="49"/>
        <v>11504862.110578433</v>
      </c>
      <c r="AG27" s="117">
        <f t="shared" si="50"/>
        <v>3113728.4337669564</v>
      </c>
      <c r="AH27" s="118">
        <f t="shared" si="51"/>
        <v>14618590.54434539</v>
      </c>
      <c r="AI27" s="32"/>
      <c r="AJ27" s="35">
        <v>757437.9330689098</v>
      </c>
      <c r="AK27" s="39">
        <v>14.11366264313097</v>
      </c>
      <c r="AL27" s="36">
        <v>358724.82382253854</v>
      </c>
      <c r="AM27" s="39">
        <v>12.920502226715838</v>
      </c>
      <c r="AN27" s="36">
        <v>1116162.7568914483</v>
      </c>
      <c r="AO27" s="40">
        <v>13.706853125854384</v>
      </c>
      <c r="AP27" s="38">
        <v>430838.81431382394</v>
      </c>
      <c r="AQ27" s="39">
        <v>2.6266495208919558</v>
      </c>
      <c r="AR27" s="36">
        <v>277602.37802824954</v>
      </c>
      <c r="AS27" s="39">
        <v>1.9447568936575235</v>
      </c>
      <c r="AT27" s="36">
        <v>708441.19234207342</v>
      </c>
      <c r="AU27" s="40">
        <v>2.3093561702320091</v>
      </c>
      <c r="AV27" s="116">
        <f t="shared" si="52"/>
        <v>1188276.7473827337</v>
      </c>
      <c r="AW27" s="117">
        <f t="shared" si="53"/>
        <v>636327.20185078809</v>
      </c>
      <c r="AX27" s="118">
        <f t="shared" si="54"/>
        <v>1824603.9492335217</v>
      </c>
      <c r="AY27" s="32"/>
      <c r="AZ27" s="35">
        <v>11293167.386000553</v>
      </c>
      <c r="BA27" s="39">
        <v>55.309242085221562</v>
      </c>
      <c r="BB27" s="36">
        <v>1974569.390675293</v>
      </c>
      <c r="BC27" s="39">
        <v>33.882065612336049</v>
      </c>
      <c r="BD27" s="36">
        <v>13267736.776675846</v>
      </c>
      <c r="BE27" s="40">
        <v>50.551462229200055</v>
      </c>
      <c r="BF27" s="38">
        <v>4204223.0655065542</v>
      </c>
      <c r="BG27" s="39">
        <v>3.8626485079538</v>
      </c>
      <c r="BH27" s="36">
        <v>3242902.2610684582</v>
      </c>
      <c r="BI27" s="39">
        <v>6.1892189143032432</v>
      </c>
      <c r="BJ27" s="36">
        <v>7447125.3265750129</v>
      </c>
      <c r="BK27" s="40">
        <v>4.6186873687972589</v>
      </c>
      <c r="BL27" s="116">
        <f t="shared" si="55"/>
        <v>15497390.451507106</v>
      </c>
      <c r="BM27" s="117">
        <f t="shared" si="56"/>
        <v>5217471.651743751</v>
      </c>
      <c r="BN27" s="118">
        <f t="shared" si="57"/>
        <v>20714862.103250857</v>
      </c>
      <c r="BO27" s="32"/>
      <c r="BP27" s="35">
        <v>1508670.8518079314</v>
      </c>
      <c r="BQ27" s="39">
        <v>14.614230447705012</v>
      </c>
      <c r="BR27" s="36">
        <v>638252.10848012019</v>
      </c>
      <c r="BS27" s="39">
        <v>30.86623989167812</v>
      </c>
      <c r="BT27" s="36">
        <v>2146922.9602880515</v>
      </c>
      <c r="BU27" s="40">
        <v>17.326330675146288</v>
      </c>
      <c r="BV27" s="38">
        <v>1007316.5268601717</v>
      </c>
      <c r="BW27" s="39">
        <v>3.1705733782598227</v>
      </c>
      <c r="BX27" s="36">
        <v>1081159.4070421017</v>
      </c>
      <c r="BY27" s="39">
        <v>4.9167746304645084</v>
      </c>
      <c r="BZ27" s="36">
        <v>2088475.9339022734</v>
      </c>
      <c r="CA27" s="40">
        <v>3.8848138651455977</v>
      </c>
      <c r="CB27" s="116">
        <f t="shared" si="58"/>
        <v>2515987.3786681034</v>
      </c>
      <c r="CC27" s="117">
        <f t="shared" si="59"/>
        <v>1719411.515522222</v>
      </c>
      <c r="CD27" s="118">
        <f t="shared" si="60"/>
        <v>4235398.8941903254</v>
      </c>
      <c r="CE27" s="32"/>
      <c r="CF27" s="32"/>
      <c r="CG27" s="38">
        <f t="shared" si="75"/>
        <v>25789422.658083759</v>
      </c>
      <c r="CH27" s="39">
        <f t="shared" si="61"/>
        <v>39.046882402752701</v>
      </c>
      <c r="CI27" s="36">
        <f t="shared" si="62"/>
        <v>5180749.4185073711</v>
      </c>
      <c r="CJ27" s="39">
        <f t="shared" si="63"/>
        <v>26.801362817220763</v>
      </c>
      <c r="CK27" s="36">
        <f t="shared" si="64"/>
        <v>30970172.07659113</v>
      </c>
      <c r="CL27" s="40">
        <f t="shared" si="65"/>
        <v>36.274395568611318</v>
      </c>
      <c r="CM27" s="38">
        <f t="shared" si="66"/>
        <v>9911098.7200526148</v>
      </c>
      <c r="CN27" s="39">
        <f t="shared" si="67"/>
        <v>3.45712789774434</v>
      </c>
      <c r="CO27" s="36">
        <f t="shared" si="68"/>
        <v>7582039.094376347</v>
      </c>
      <c r="CP27" s="39">
        <f t="shared" si="69"/>
        <v>4.6937936405160769</v>
      </c>
      <c r="CQ27" s="36">
        <f t="shared" si="70"/>
        <v>17493137.814428963</v>
      </c>
      <c r="CR27" s="40">
        <f t="shared" si="71"/>
        <v>3.9028086736197296</v>
      </c>
      <c r="CS27" s="152"/>
      <c r="CT27" s="161" t="s">
        <v>25</v>
      </c>
      <c r="CU27" s="38">
        <f t="shared" si="72"/>
        <v>30970172.07659113</v>
      </c>
      <c r="CV27" s="36">
        <f t="shared" si="73"/>
        <v>17493137.814428963</v>
      </c>
      <c r="CW27" s="37">
        <f t="shared" si="74"/>
        <v>48463309.891020089</v>
      </c>
      <c r="CX27"/>
    </row>
    <row r="28" spans="1:104" s="19" customFormat="1" ht="15.6" x14ac:dyDescent="0.3">
      <c r="A28" s="26">
        <v>15</v>
      </c>
      <c r="B28" s="26" t="s">
        <v>26</v>
      </c>
      <c r="C28" s="34"/>
      <c r="D28" s="3">
        <v>256672.47999999998</v>
      </c>
      <c r="E28" s="5">
        <v>2.3583417251644674</v>
      </c>
      <c r="F28" s="3">
        <v>0</v>
      </c>
      <c r="G28" s="5">
        <v>0</v>
      </c>
      <c r="H28" s="3">
        <v>256672.47999999998</v>
      </c>
      <c r="I28" s="5">
        <v>1.8371541456710947</v>
      </c>
      <c r="J28" s="38">
        <v>1398959.45</v>
      </c>
      <c r="K28" s="39">
        <v>3.9376361957785289</v>
      </c>
      <c r="L28" s="36">
        <v>0</v>
      </c>
      <c r="M28" s="39">
        <v>0</v>
      </c>
      <c r="N28" s="36">
        <v>1398959.45</v>
      </c>
      <c r="O28" s="40">
        <v>2.167706054257752</v>
      </c>
      <c r="P28" s="116">
        <f t="shared" si="46"/>
        <v>1655631.93</v>
      </c>
      <c r="Q28" s="117">
        <f t="shared" si="47"/>
        <v>0</v>
      </c>
      <c r="R28" s="118">
        <f t="shared" si="48"/>
        <v>1655631.93</v>
      </c>
      <c r="S28" s="32"/>
      <c r="T28" s="35">
        <v>333438.20957001887</v>
      </c>
      <c r="U28" s="39">
        <v>1.7498266094829256</v>
      </c>
      <c r="V28" s="36">
        <v>-106.06913451353371</v>
      </c>
      <c r="W28" s="39">
        <v>-1.9040881505319662E-3</v>
      </c>
      <c r="X28" s="36">
        <v>333332.14043550531</v>
      </c>
      <c r="Y28" s="40">
        <v>1.3535725934496543</v>
      </c>
      <c r="Z28" s="38">
        <v>2497016.4434659961</v>
      </c>
      <c r="AA28" s="39">
        <v>2.6524049341268854</v>
      </c>
      <c r="AB28" s="36">
        <v>-384.81754854565298</v>
      </c>
      <c r="AC28" s="39">
        <v>-8.7727298301535836E-4</v>
      </c>
      <c r="AD28" s="36">
        <v>2496631.6259174505</v>
      </c>
      <c r="AE28" s="40">
        <v>1.8090642098196976</v>
      </c>
      <c r="AF28" s="116">
        <f t="shared" si="49"/>
        <v>2830454.6530360151</v>
      </c>
      <c r="AG28" s="117">
        <f t="shared" si="50"/>
        <v>-490.88668305918668</v>
      </c>
      <c r="AH28" s="118">
        <f t="shared" si="51"/>
        <v>2829963.7663529557</v>
      </c>
      <c r="AI28" s="32"/>
      <c r="AJ28" s="35">
        <v>37932.496312771211</v>
      </c>
      <c r="AK28" s="39">
        <v>0.70681231134162914</v>
      </c>
      <c r="AL28" s="36">
        <v>0</v>
      </c>
      <c r="AM28" s="39">
        <v>0</v>
      </c>
      <c r="AN28" s="36">
        <v>37932.496312771211</v>
      </c>
      <c r="AO28" s="40">
        <v>0.46582378102652811</v>
      </c>
      <c r="AP28" s="38">
        <v>547790.57096098119</v>
      </c>
      <c r="AQ28" s="39">
        <v>3.339656950489442</v>
      </c>
      <c r="AR28" s="36">
        <v>0</v>
      </c>
      <c r="AS28" s="39">
        <v>0</v>
      </c>
      <c r="AT28" s="36">
        <v>547790.57096098119</v>
      </c>
      <c r="AU28" s="40">
        <v>1.7856719071649156</v>
      </c>
      <c r="AV28" s="116">
        <f t="shared" si="52"/>
        <v>585723.06727375241</v>
      </c>
      <c r="AW28" s="117">
        <f t="shared" si="53"/>
        <v>0</v>
      </c>
      <c r="AX28" s="118">
        <f t="shared" si="54"/>
        <v>585723.06727375241</v>
      </c>
      <c r="AY28" s="32"/>
      <c r="AZ28" s="35">
        <v>417535.99906720815</v>
      </c>
      <c r="BA28" s="39">
        <v>2.0449178571753732</v>
      </c>
      <c r="BB28" s="36">
        <v>0</v>
      </c>
      <c r="BC28" s="39">
        <v>0</v>
      </c>
      <c r="BD28" s="36">
        <v>417535.99906720815</v>
      </c>
      <c r="BE28" s="40">
        <v>1.5908557458935004</v>
      </c>
      <c r="BF28" s="38">
        <v>3151692.6238136706</v>
      </c>
      <c r="BG28" s="39">
        <v>2.8956315165061484</v>
      </c>
      <c r="BH28" s="36">
        <v>30.554509477587764</v>
      </c>
      <c r="BI28" s="39">
        <v>5.8314599932973984E-5</v>
      </c>
      <c r="BJ28" s="36">
        <v>3151723.1783231483</v>
      </c>
      <c r="BK28" s="40">
        <v>1.9546903530306863</v>
      </c>
      <c r="BL28" s="116">
        <f t="shared" si="55"/>
        <v>3569228.6228808789</v>
      </c>
      <c r="BM28" s="117">
        <f t="shared" si="56"/>
        <v>30.554509477587764</v>
      </c>
      <c r="BN28" s="118">
        <f t="shared" si="57"/>
        <v>3569259.1773903565</v>
      </c>
      <c r="BO28" s="32"/>
      <c r="BP28" s="35">
        <v>172286.60107037183</v>
      </c>
      <c r="BQ28" s="39">
        <v>1.6689101456934492</v>
      </c>
      <c r="BR28" s="36">
        <v>0</v>
      </c>
      <c r="BS28" s="39">
        <v>0</v>
      </c>
      <c r="BT28" s="36">
        <v>172286.60107037183</v>
      </c>
      <c r="BU28" s="40">
        <v>1.3904060258602693</v>
      </c>
      <c r="BV28" s="38">
        <v>994157.2514034271</v>
      </c>
      <c r="BW28" s="39">
        <v>3.129153975988729</v>
      </c>
      <c r="BX28" s="36">
        <v>0</v>
      </c>
      <c r="BY28" s="39">
        <v>0</v>
      </c>
      <c r="BZ28" s="36">
        <v>994157.2514034271</v>
      </c>
      <c r="CA28" s="40">
        <v>1.849250839664113</v>
      </c>
      <c r="CB28" s="116">
        <f t="shared" si="58"/>
        <v>1166443.8524737989</v>
      </c>
      <c r="CC28" s="117">
        <f t="shared" si="59"/>
        <v>0</v>
      </c>
      <c r="CD28" s="118">
        <f t="shared" si="60"/>
        <v>1166443.8524737989</v>
      </c>
      <c r="CE28" s="32"/>
      <c r="CF28" s="32"/>
      <c r="CG28" s="38">
        <f t="shared" si="75"/>
        <v>1217865.78602037</v>
      </c>
      <c r="CH28" s="39">
        <f t="shared" si="61"/>
        <v>1.8439289145609274</v>
      </c>
      <c r="CI28" s="36">
        <f t="shared" si="62"/>
        <v>-106.06913451353371</v>
      </c>
      <c r="CJ28" s="39">
        <f t="shared" si="63"/>
        <v>-5.4872319198654654E-4</v>
      </c>
      <c r="CK28" s="36">
        <f t="shared" si="64"/>
        <v>1217759.7168858564</v>
      </c>
      <c r="CL28" s="40">
        <f t="shared" si="65"/>
        <v>1.4263239341581286</v>
      </c>
      <c r="CM28" s="38">
        <f t="shared" si="66"/>
        <v>8589616.3396440744</v>
      </c>
      <c r="CN28" s="39">
        <f t="shared" si="67"/>
        <v>2.9961766215306662</v>
      </c>
      <c r="CO28" s="36">
        <f t="shared" si="68"/>
        <v>-354.26303906806521</v>
      </c>
      <c r="CP28" s="39">
        <f t="shared" si="69"/>
        <v>-2.1931271774645972E-4</v>
      </c>
      <c r="CQ28" s="36">
        <f t="shared" si="70"/>
        <v>8589262.0766050071</v>
      </c>
      <c r="CR28" s="40">
        <f t="shared" si="71"/>
        <v>1.9163083769291915</v>
      </c>
      <c r="CS28" s="152"/>
      <c r="CT28" s="161" t="s">
        <v>26</v>
      </c>
      <c r="CU28" s="38">
        <f t="shared" si="72"/>
        <v>1217759.7168858564</v>
      </c>
      <c r="CV28" s="36">
        <f t="shared" si="73"/>
        <v>8589262.0766050071</v>
      </c>
      <c r="CW28" s="37">
        <f t="shared" si="74"/>
        <v>9807021.7934908643</v>
      </c>
      <c r="CX28"/>
    </row>
    <row r="29" spans="1:104" s="19" customFormat="1" ht="15.6" x14ac:dyDescent="0.3">
      <c r="A29" s="26">
        <v>16</v>
      </c>
      <c r="B29" s="26" t="s">
        <v>27</v>
      </c>
      <c r="C29" s="34"/>
      <c r="D29" s="3">
        <v>83877.23000000001</v>
      </c>
      <c r="E29" s="5">
        <v>0.77067541989782806</v>
      </c>
      <c r="F29" s="3">
        <v>14422.29</v>
      </c>
      <c r="G29" s="5">
        <v>0.46710357559269339</v>
      </c>
      <c r="H29" s="3">
        <v>98299.520000000019</v>
      </c>
      <c r="I29" s="5">
        <v>0.70358680714612931</v>
      </c>
      <c r="J29" s="38">
        <v>24058.15</v>
      </c>
      <c r="K29" s="39">
        <v>6.7716217395342823E-2</v>
      </c>
      <c r="L29" s="36">
        <v>40873.51</v>
      </c>
      <c r="M29" s="39">
        <v>0.14090183911612114</v>
      </c>
      <c r="N29" s="36">
        <v>64931.66</v>
      </c>
      <c r="O29" s="40">
        <v>0.10061246056489051</v>
      </c>
      <c r="P29" s="116">
        <f t="shared" si="46"/>
        <v>107935.38</v>
      </c>
      <c r="Q29" s="117">
        <f t="shared" si="47"/>
        <v>55295.8</v>
      </c>
      <c r="R29" s="118">
        <f t="shared" si="48"/>
        <v>163231.18</v>
      </c>
      <c r="S29" s="32"/>
      <c r="T29" s="35">
        <v>296981.53217686876</v>
      </c>
      <c r="U29" s="39">
        <v>1.5585082111561952</v>
      </c>
      <c r="V29" s="36">
        <v>180003.42648883761</v>
      </c>
      <c r="W29" s="39">
        <v>3.2313112858370303</v>
      </c>
      <c r="X29" s="36">
        <v>476984.95866570633</v>
      </c>
      <c r="Y29" s="40">
        <v>1.9369082342137258</v>
      </c>
      <c r="Z29" s="38">
        <v>1601795.6975624231</v>
      </c>
      <c r="AA29" s="39">
        <v>1.7014749032971854</v>
      </c>
      <c r="AB29" s="36">
        <v>676339.24424212333</v>
      </c>
      <c r="AC29" s="39">
        <v>1.5418583392806218</v>
      </c>
      <c r="AD29" s="36">
        <v>2278134.9418045464</v>
      </c>
      <c r="AE29" s="40">
        <v>1.6507410807326497</v>
      </c>
      <c r="AF29" s="116">
        <f t="shared" si="49"/>
        <v>1898777.2297392918</v>
      </c>
      <c r="AG29" s="117">
        <f t="shared" si="50"/>
        <v>856342.6707309609</v>
      </c>
      <c r="AH29" s="118">
        <f t="shared" si="51"/>
        <v>2755119.9004702526</v>
      </c>
      <c r="AI29" s="32"/>
      <c r="AJ29" s="35">
        <v>39413.787848669148</v>
      </c>
      <c r="AK29" s="39">
        <v>0.73441384554137823</v>
      </c>
      <c r="AL29" s="36">
        <v>53613.263221386485</v>
      </c>
      <c r="AM29" s="39">
        <v>1.9310352694635673</v>
      </c>
      <c r="AN29" s="36">
        <v>93027.051070055633</v>
      </c>
      <c r="AO29" s="40">
        <v>1.1424033976011057</v>
      </c>
      <c r="AP29" s="38">
        <v>98570.708532133169</v>
      </c>
      <c r="AQ29" s="39">
        <v>0.60094563381496324</v>
      </c>
      <c r="AR29" s="36">
        <v>95719.465068831269</v>
      </c>
      <c r="AS29" s="39">
        <v>0.67056734481891545</v>
      </c>
      <c r="AT29" s="36">
        <v>194290.17360096442</v>
      </c>
      <c r="AU29" s="40">
        <v>0.63334150536546741</v>
      </c>
      <c r="AV29" s="116">
        <f t="shared" si="52"/>
        <v>137984.4963808023</v>
      </c>
      <c r="AW29" s="117">
        <f t="shared" si="53"/>
        <v>149332.72829021775</v>
      </c>
      <c r="AX29" s="118">
        <f t="shared" si="54"/>
        <v>287317.22467102006</v>
      </c>
      <c r="AY29" s="32"/>
      <c r="AZ29" s="35">
        <v>241324.1547221971</v>
      </c>
      <c r="BA29" s="39">
        <v>1.1819054511746179</v>
      </c>
      <c r="BB29" s="36">
        <v>108622.23093748077</v>
      </c>
      <c r="BC29" s="39">
        <v>1.8638724842804242</v>
      </c>
      <c r="BD29" s="36">
        <v>349946.38565967785</v>
      </c>
      <c r="BE29" s="40">
        <v>1.3333322626673696</v>
      </c>
      <c r="BF29" s="38">
        <v>640218.99234859843</v>
      </c>
      <c r="BG29" s="39">
        <v>0.58820402652946335</v>
      </c>
      <c r="BH29" s="36">
        <v>520819.10978523706</v>
      </c>
      <c r="BI29" s="39">
        <v>0.99400574723189861</v>
      </c>
      <c r="BJ29" s="36">
        <v>1161038.1021338354</v>
      </c>
      <c r="BK29" s="40">
        <v>0.72007275047217822</v>
      </c>
      <c r="BL29" s="116">
        <f t="shared" si="55"/>
        <v>881543.14707079553</v>
      </c>
      <c r="BM29" s="117">
        <f t="shared" si="56"/>
        <v>629441.34072271781</v>
      </c>
      <c r="BN29" s="118">
        <f t="shared" si="57"/>
        <v>1510984.4877935133</v>
      </c>
      <c r="BO29" s="32"/>
      <c r="BP29" s="35">
        <v>43244.145463066146</v>
      </c>
      <c r="BQ29" s="39">
        <v>0.41889846718652124</v>
      </c>
      <c r="BR29" s="36">
        <v>23574.382759724969</v>
      </c>
      <c r="BS29" s="39">
        <v>1.1400707399035193</v>
      </c>
      <c r="BT29" s="36">
        <v>66818.528222791123</v>
      </c>
      <c r="BU29" s="40">
        <v>0.53924613813778532</v>
      </c>
      <c r="BV29" s="38">
        <v>192172.02811037702</v>
      </c>
      <c r="BW29" s="39">
        <v>0.60486996899787548</v>
      </c>
      <c r="BX29" s="36">
        <v>124086.99923991814</v>
      </c>
      <c r="BY29" s="39">
        <v>0.56430883906607854</v>
      </c>
      <c r="BZ29" s="36">
        <v>316259.02735029516</v>
      </c>
      <c r="CA29" s="40">
        <v>0.58827944075575733</v>
      </c>
      <c r="CB29" s="116">
        <f t="shared" si="58"/>
        <v>235416.17357344317</v>
      </c>
      <c r="CC29" s="117">
        <f t="shared" si="59"/>
        <v>147661.38199964311</v>
      </c>
      <c r="CD29" s="118">
        <f t="shared" si="60"/>
        <v>383077.55557308625</v>
      </c>
      <c r="CE29" s="32"/>
      <c r="CF29" s="32"/>
      <c r="CG29" s="38">
        <f t="shared" si="75"/>
        <v>704840.85021080123</v>
      </c>
      <c r="CH29" s="39">
        <f t="shared" si="61"/>
        <v>1.0671754135686555</v>
      </c>
      <c r="CI29" s="36">
        <f t="shared" si="62"/>
        <v>380235.59340742981</v>
      </c>
      <c r="CJ29" s="39">
        <f t="shared" si="63"/>
        <v>1.9670575184603019</v>
      </c>
      <c r="CK29" s="36">
        <f t="shared" si="64"/>
        <v>1085076.443618231</v>
      </c>
      <c r="CL29" s="40">
        <f t="shared" si="65"/>
        <v>1.2709161589625264</v>
      </c>
      <c r="CM29" s="38">
        <f t="shared" si="66"/>
        <v>2556815.5765535315</v>
      </c>
      <c r="CN29" s="39">
        <f t="shared" si="67"/>
        <v>0.89185252904468781</v>
      </c>
      <c r="CO29" s="36">
        <f t="shared" si="68"/>
        <v>1457838.3283361096</v>
      </c>
      <c r="CP29" s="39">
        <f t="shared" si="69"/>
        <v>0.90250026269581862</v>
      </c>
      <c r="CQ29" s="36">
        <f t="shared" si="70"/>
        <v>4014653.9048896413</v>
      </c>
      <c r="CR29" s="40">
        <f t="shared" si="71"/>
        <v>0.89568985551927305</v>
      </c>
      <c r="CS29" s="152"/>
      <c r="CT29" s="161" t="s">
        <v>27</v>
      </c>
      <c r="CU29" s="38">
        <f t="shared" si="72"/>
        <v>1085076.443618231</v>
      </c>
      <c r="CV29" s="36">
        <f t="shared" si="73"/>
        <v>4014653.9048896413</v>
      </c>
      <c r="CW29" s="37">
        <f t="shared" si="74"/>
        <v>5099730.3485078719</v>
      </c>
      <c r="CX29"/>
    </row>
    <row r="30" spans="1:104" s="19" customFormat="1" ht="15.6" x14ac:dyDescent="0.3">
      <c r="A30" s="26">
        <v>17</v>
      </c>
      <c r="B30" s="26" t="s">
        <v>28</v>
      </c>
      <c r="C30" s="34"/>
      <c r="D30" s="3">
        <v>91349.14</v>
      </c>
      <c r="E30" s="5">
        <v>0.83932834723804628</v>
      </c>
      <c r="F30" s="3">
        <v>57325.64</v>
      </c>
      <c r="G30" s="5">
        <v>1.8566407565746859</v>
      </c>
      <c r="H30" s="3">
        <v>148674.78</v>
      </c>
      <c r="I30" s="5">
        <v>1.0641518266147503</v>
      </c>
      <c r="J30" s="38">
        <v>3085.7599999999998</v>
      </c>
      <c r="K30" s="39">
        <v>8.6854556559774147E-3</v>
      </c>
      <c r="L30" s="36">
        <v>63927.22</v>
      </c>
      <c r="M30" s="39">
        <v>0.22037409724735854</v>
      </c>
      <c r="N30" s="36">
        <v>67012.98</v>
      </c>
      <c r="O30" s="40">
        <v>0.10383749325961782</v>
      </c>
      <c r="P30" s="116">
        <f t="shared" si="46"/>
        <v>94434.9</v>
      </c>
      <c r="Q30" s="117">
        <f t="shared" si="47"/>
        <v>121252.86</v>
      </c>
      <c r="R30" s="118">
        <f t="shared" si="48"/>
        <v>215687.76</v>
      </c>
      <c r="S30" s="32"/>
      <c r="T30" s="35">
        <v>2149254.8534489078</v>
      </c>
      <c r="U30" s="39">
        <v>11.278921326907758</v>
      </c>
      <c r="V30" s="36">
        <v>381792.96650548873</v>
      </c>
      <c r="W30" s="39">
        <v>6.8537135408302285</v>
      </c>
      <c r="X30" s="36">
        <v>2531047.8199543967</v>
      </c>
      <c r="Y30" s="40">
        <v>10.277907666883497</v>
      </c>
      <c r="Z30" s="38">
        <v>85922.660190942333</v>
      </c>
      <c r="AA30" s="39">
        <v>9.1269598340098679E-2</v>
      </c>
      <c r="AB30" s="36">
        <v>151668.81937347466</v>
      </c>
      <c r="AC30" s="39">
        <v>0.3457611486405503</v>
      </c>
      <c r="AD30" s="36">
        <v>237591.47956441698</v>
      </c>
      <c r="AE30" s="40">
        <v>0.17215925560509843</v>
      </c>
      <c r="AF30" s="116">
        <f t="shared" si="49"/>
        <v>2235177.5136398501</v>
      </c>
      <c r="AG30" s="117">
        <f t="shared" si="50"/>
        <v>533461.78587896342</v>
      </c>
      <c r="AH30" s="118">
        <f t="shared" si="51"/>
        <v>2768639.2995188134</v>
      </c>
      <c r="AI30" s="32"/>
      <c r="AJ30" s="35">
        <v>81832.221232491196</v>
      </c>
      <c r="AK30" s="39">
        <v>1.5248145272232694</v>
      </c>
      <c r="AL30" s="36">
        <v>77999.116225336533</v>
      </c>
      <c r="AM30" s="39">
        <v>2.8093616274793449</v>
      </c>
      <c r="AN30" s="36">
        <v>159831.33745782773</v>
      </c>
      <c r="AO30" s="40">
        <v>1.962782447198582</v>
      </c>
      <c r="AP30" s="38">
        <v>6368.3134587380482</v>
      </c>
      <c r="AQ30" s="39">
        <v>3.8825024439650108E-2</v>
      </c>
      <c r="AR30" s="36">
        <v>23552.006635125083</v>
      </c>
      <c r="AS30" s="39">
        <v>0.16499472226591017</v>
      </c>
      <c r="AT30" s="36">
        <v>29920.320093863131</v>
      </c>
      <c r="AU30" s="40">
        <v>9.7533396661548172E-2</v>
      </c>
      <c r="AV30" s="116">
        <f t="shared" si="52"/>
        <v>88200.534691229244</v>
      </c>
      <c r="AW30" s="117">
        <f t="shared" si="53"/>
        <v>101551.12286046162</v>
      </c>
      <c r="AX30" s="118">
        <f t="shared" si="54"/>
        <v>189751.65755169088</v>
      </c>
      <c r="AY30" s="32"/>
      <c r="AZ30" s="35">
        <v>141984.35875114248</v>
      </c>
      <c r="BA30" s="39">
        <v>0.69538040144670377</v>
      </c>
      <c r="BB30" s="36">
        <v>61369.764802231293</v>
      </c>
      <c r="BC30" s="39">
        <v>1.0530571411986236</v>
      </c>
      <c r="BD30" s="36">
        <v>203354.12355337379</v>
      </c>
      <c r="BE30" s="40">
        <v>0.77480044027041761</v>
      </c>
      <c r="BF30" s="38">
        <v>34176.316711853404</v>
      </c>
      <c r="BG30" s="39">
        <v>3.1399641907081222E-2</v>
      </c>
      <c r="BH30" s="36">
        <v>96793.688356217201</v>
      </c>
      <c r="BI30" s="39">
        <v>0.18473493140742747</v>
      </c>
      <c r="BJ30" s="36">
        <v>130970.0050680706</v>
      </c>
      <c r="BK30" s="40">
        <v>8.1227249653043371E-2</v>
      </c>
      <c r="BL30" s="116">
        <f t="shared" si="55"/>
        <v>176160.67546299589</v>
      </c>
      <c r="BM30" s="117">
        <f t="shared" si="56"/>
        <v>158163.45315844851</v>
      </c>
      <c r="BN30" s="118">
        <f t="shared" si="57"/>
        <v>334324.1286214444</v>
      </c>
      <c r="BO30" s="32"/>
      <c r="BP30" s="35">
        <v>470317.48712972552</v>
      </c>
      <c r="BQ30" s="39">
        <v>4.5558831684609142</v>
      </c>
      <c r="BR30" s="36">
        <v>1282931.7828215009</v>
      </c>
      <c r="BS30" s="39">
        <v>62.043320573629025</v>
      </c>
      <c r="BT30" s="36">
        <v>1753249.2699512264</v>
      </c>
      <c r="BU30" s="40">
        <v>14.149262534813102</v>
      </c>
      <c r="BV30" s="38">
        <v>21078.834532324221</v>
      </c>
      <c r="BW30" s="39">
        <v>6.6346565186662668E-2</v>
      </c>
      <c r="BX30" s="36">
        <v>143446.56453982557</v>
      </c>
      <c r="BY30" s="39">
        <v>0.6523500834037872</v>
      </c>
      <c r="BZ30" s="36">
        <v>164525.3990721498</v>
      </c>
      <c r="CA30" s="40">
        <v>0.30603682863123099</v>
      </c>
      <c r="CB30" s="116">
        <f t="shared" si="58"/>
        <v>491396.32166204974</v>
      </c>
      <c r="CC30" s="117">
        <f t="shared" si="59"/>
        <v>1426378.3473613265</v>
      </c>
      <c r="CD30" s="118">
        <f t="shared" si="60"/>
        <v>1917774.6690233762</v>
      </c>
      <c r="CE30" s="32"/>
      <c r="CF30" s="32"/>
      <c r="CG30" s="38">
        <f t="shared" si="75"/>
        <v>2934738.060562267</v>
      </c>
      <c r="CH30" s="39">
        <f t="shared" si="61"/>
        <v>4.4433864787484145</v>
      </c>
      <c r="CI30" s="36">
        <f t="shared" si="62"/>
        <v>1861419.2703545575</v>
      </c>
      <c r="CJ30" s="39">
        <f t="shared" si="63"/>
        <v>9.6296055241583698</v>
      </c>
      <c r="CK30" s="36">
        <f t="shared" si="64"/>
        <v>4796157.3309168248</v>
      </c>
      <c r="CL30" s="40">
        <f t="shared" si="65"/>
        <v>5.6175893308152904</v>
      </c>
      <c r="CM30" s="38">
        <f t="shared" si="66"/>
        <v>150631.88489385799</v>
      </c>
      <c r="CN30" s="39">
        <f t="shared" si="67"/>
        <v>5.2542478514794391E-2</v>
      </c>
      <c r="CO30" s="36">
        <f t="shared" si="68"/>
        <v>479388.29890464246</v>
      </c>
      <c r="CP30" s="39">
        <f t="shared" si="69"/>
        <v>0.29677369382141316</v>
      </c>
      <c r="CQ30" s="36">
        <f t="shared" si="70"/>
        <v>630020.18379850045</v>
      </c>
      <c r="CR30" s="40">
        <f t="shared" si="71"/>
        <v>0.14056073095451968</v>
      </c>
      <c r="CS30" s="152"/>
      <c r="CT30" s="161" t="s">
        <v>28</v>
      </c>
      <c r="CU30" s="38">
        <f t="shared" si="72"/>
        <v>4796157.3309168248</v>
      </c>
      <c r="CV30" s="36">
        <f t="shared" si="73"/>
        <v>630020.18379850045</v>
      </c>
      <c r="CW30" s="37">
        <f t="shared" si="74"/>
        <v>5426177.5147153251</v>
      </c>
      <c r="CX30"/>
    </row>
    <row r="31" spans="1:104" s="19" customFormat="1" ht="15.6" x14ac:dyDescent="0.3">
      <c r="A31" s="26">
        <v>18</v>
      </c>
      <c r="B31" s="26" t="s">
        <v>29</v>
      </c>
      <c r="C31" s="34"/>
      <c r="D31" s="3">
        <v>341644.61</v>
      </c>
      <c r="E31" s="5">
        <v>3.1390772354735565</v>
      </c>
      <c r="F31" s="3">
        <v>151116.5</v>
      </c>
      <c r="G31" s="5">
        <v>4.8943030185257159</v>
      </c>
      <c r="H31" s="3">
        <v>492761.11</v>
      </c>
      <c r="I31" s="5">
        <v>3.5269777112918002</v>
      </c>
      <c r="J31" s="38">
        <v>4661.7</v>
      </c>
      <c r="K31" s="39">
        <v>1.3121237112241365E-2</v>
      </c>
      <c r="L31" s="36">
        <v>36370.270000000004</v>
      </c>
      <c r="M31" s="39">
        <v>0.1253779754209973</v>
      </c>
      <c r="N31" s="36">
        <v>41031.97</v>
      </c>
      <c r="O31" s="40">
        <v>6.3579576796970391E-2</v>
      </c>
      <c r="P31" s="116">
        <f t="shared" si="46"/>
        <v>346306.31</v>
      </c>
      <c r="Q31" s="117">
        <f t="shared" si="47"/>
        <v>187486.77000000002</v>
      </c>
      <c r="R31" s="118">
        <f t="shared" si="48"/>
        <v>533793.08000000007</v>
      </c>
      <c r="S31" s="32"/>
      <c r="T31" s="35">
        <v>968308.38373640459</v>
      </c>
      <c r="U31" s="39">
        <v>5.0815165371488789</v>
      </c>
      <c r="V31" s="36">
        <v>362728.25368472963</v>
      </c>
      <c r="W31" s="39">
        <v>6.5114754906963279</v>
      </c>
      <c r="X31" s="36">
        <v>1331036.6374211342</v>
      </c>
      <c r="Y31" s="40">
        <v>5.4049834826510663</v>
      </c>
      <c r="Z31" s="38">
        <v>7869.7073246512673</v>
      </c>
      <c r="AA31" s="39">
        <v>8.3594365558385102E-3</v>
      </c>
      <c r="AB31" s="36">
        <v>20390.785984608941</v>
      </c>
      <c r="AC31" s="39">
        <v>4.6485108889527331E-2</v>
      </c>
      <c r="AD31" s="36">
        <v>28260.493309260208</v>
      </c>
      <c r="AE31" s="40">
        <v>2.0477609298426024E-2</v>
      </c>
      <c r="AF31" s="116">
        <f t="shared" si="49"/>
        <v>976178.09106105589</v>
      </c>
      <c r="AG31" s="117">
        <f t="shared" si="50"/>
        <v>383119.03966933856</v>
      </c>
      <c r="AH31" s="118">
        <f t="shared" si="51"/>
        <v>1359297.1307303945</v>
      </c>
      <c r="AI31" s="32"/>
      <c r="AJ31" s="35">
        <v>52409.706112965934</v>
      </c>
      <c r="AK31" s="39">
        <v>0.97657230910924653</v>
      </c>
      <c r="AL31" s="36">
        <v>10505.382935439668</v>
      </c>
      <c r="AM31" s="39">
        <v>0.37838146288141722</v>
      </c>
      <c r="AN31" s="36">
        <v>62915.0890484056</v>
      </c>
      <c r="AO31" s="40">
        <v>0.7726184014491484</v>
      </c>
      <c r="AP31" s="38">
        <v>0</v>
      </c>
      <c r="AQ31" s="39">
        <v>0</v>
      </c>
      <c r="AR31" s="36">
        <v>1452.0381545445982</v>
      </c>
      <c r="AS31" s="39">
        <v>1.017232356207335E-2</v>
      </c>
      <c r="AT31" s="36">
        <v>1452.0381545445982</v>
      </c>
      <c r="AU31" s="40">
        <v>4.7333121053055975E-3</v>
      </c>
      <c r="AV31" s="116">
        <f t="shared" si="52"/>
        <v>52409.706112965934</v>
      </c>
      <c r="AW31" s="117">
        <f t="shared" si="53"/>
        <v>11957.421089984266</v>
      </c>
      <c r="AX31" s="118">
        <f t="shared" si="54"/>
        <v>64367.1272029502</v>
      </c>
      <c r="AY31" s="32"/>
      <c r="AZ31" s="35">
        <v>650847.3016145085</v>
      </c>
      <c r="BA31" s="39">
        <v>3.1875796873545346</v>
      </c>
      <c r="BB31" s="36">
        <v>319253.47719950974</v>
      </c>
      <c r="BC31" s="39">
        <v>5.4781398478687393</v>
      </c>
      <c r="BD31" s="36">
        <v>970100.77881401824</v>
      </c>
      <c r="BE31" s="40">
        <v>3.696185242757061</v>
      </c>
      <c r="BF31" s="38">
        <v>5511.8128869376824</v>
      </c>
      <c r="BG31" s="39">
        <v>5.064002430918868E-3</v>
      </c>
      <c r="BH31" s="36">
        <v>12442.591201812582</v>
      </c>
      <c r="BI31" s="39">
        <v>2.3747222274848528E-2</v>
      </c>
      <c r="BJ31" s="36">
        <v>17954.404088750263</v>
      </c>
      <c r="BK31" s="40">
        <v>1.1135273779141686E-2</v>
      </c>
      <c r="BL31" s="116">
        <f t="shared" si="55"/>
        <v>656359.11450144614</v>
      </c>
      <c r="BM31" s="117">
        <f t="shared" si="56"/>
        <v>331696.06840132235</v>
      </c>
      <c r="BN31" s="118">
        <f t="shared" si="57"/>
        <v>988055.18290276849</v>
      </c>
      <c r="BO31" s="32"/>
      <c r="BP31" s="35">
        <v>400210.40254485572</v>
      </c>
      <c r="BQ31" s="39">
        <v>3.8767681123754585</v>
      </c>
      <c r="BR31" s="36">
        <v>111538.80505571952</v>
      </c>
      <c r="BS31" s="39">
        <v>5.394080909939043</v>
      </c>
      <c r="BT31" s="36">
        <v>511749.20760057523</v>
      </c>
      <c r="BU31" s="40">
        <v>4.1299739942424418</v>
      </c>
      <c r="BV31" s="38">
        <v>34382.456769239303</v>
      </c>
      <c r="BW31" s="39">
        <v>0.10822030534087686</v>
      </c>
      <c r="BX31" s="36">
        <v>9737.0313117278529</v>
      </c>
      <c r="BY31" s="39">
        <v>4.4280971166426486E-2</v>
      </c>
      <c r="BZ31" s="36">
        <v>44119.488080967159</v>
      </c>
      <c r="CA31" s="40">
        <v>8.2067500150608555E-2</v>
      </c>
      <c r="CB31" s="116">
        <f t="shared" si="58"/>
        <v>434592.859314095</v>
      </c>
      <c r="CC31" s="117">
        <f t="shared" si="59"/>
        <v>121275.83636744738</v>
      </c>
      <c r="CD31" s="118">
        <f t="shared" si="60"/>
        <v>555868.69568154239</v>
      </c>
      <c r="CE31" s="32"/>
      <c r="CF31" s="32"/>
      <c r="CG31" s="38">
        <f t="shared" si="75"/>
        <v>2413420.4040087345</v>
      </c>
      <c r="CH31" s="39">
        <f t="shared" si="61"/>
        <v>3.6540772530320407</v>
      </c>
      <c r="CI31" s="36">
        <f t="shared" si="62"/>
        <v>955142.41887539858</v>
      </c>
      <c r="CJ31" s="39">
        <f t="shared" si="63"/>
        <v>4.9411999003365779</v>
      </c>
      <c r="CK31" s="36">
        <f t="shared" si="64"/>
        <v>3368562.8228841331</v>
      </c>
      <c r="CL31" s="40">
        <f t="shared" si="65"/>
        <v>3.9454924574789998</v>
      </c>
      <c r="CM31" s="38">
        <f t="shared" si="66"/>
        <v>52425.676980828255</v>
      </c>
      <c r="CN31" s="39">
        <f t="shared" si="67"/>
        <v>1.8286799028835874E-2</v>
      </c>
      <c r="CO31" s="36">
        <f t="shared" si="68"/>
        <v>80392.716652693984</v>
      </c>
      <c r="CP31" s="39">
        <f t="shared" si="69"/>
        <v>4.9768514441993157E-2</v>
      </c>
      <c r="CQ31" s="36">
        <f t="shared" si="70"/>
        <v>132818.39363352224</v>
      </c>
      <c r="CR31" s="40">
        <f t="shared" si="71"/>
        <v>2.963246412325091E-2</v>
      </c>
      <c r="CS31" s="152"/>
      <c r="CT31" s="161" t="s">
        <v>29</v>
      </c>
      <c r="CU31" s="38">
        <f t="shared" si="72"/>
        <v>3368562.8228841331</v>
      </c>
      <c r="CV31" s="36">
        <f t="shared" si="73"/>
        <v>132818.39363352224</v>
      </c>
      <c r="CW31" s="37">
        <f t="shared" si="74"/>
        <v>3501381.2165176552</v>
      </c>
      <c r="CX31"/>
    </row>
    <row r="32" spans="1:104" s="19" customFormat="1" ht="15.6" x14ac:dyDescent="0.3">
      <c r="A32" s="26">
        <v>19</v>
      </c>
      <c r="B32" s="26" t="s">
        <v>59</v>
      </c>
      <c r="C32" s="34"/>
      <c r="D32" s="3">
        <v>68119.31</v>
      </c>
      <c r="E32" s="5">
        <v>0.62588950347311545</v>
      </c>
      <c r="F32" s="3">
        <v>38732.15</v>
      </c>
      <c r="G32" s="5">
        <v>1.254441961393963</v>
      </c>
      <c r="H32" s="3">
        <v>106851.45999999999</v>
      </c>
      <c r="I32" s="5">
        <v>0.76479801305542827</v>
      </c>
      <c r="J32" s="38">
        <v>6412896.8300000001</v>
      </c>
      <c r="K32" s="39">
        <v>18.050312092749643</v>
      </c>
      <c r="L32" s="36">
        <v>1213972.73</v>
      </c>
      <c r="M32" s="39">
        <v>4.1848862574762569</v>
      </c>
      <c r="N32" s="36">
        <v>7626869.5600000005</v>
      </c>
      <c r="O32" s="40">
        <v>11.817934622941472</v>
      </c>
      <c r="P32" s="116">
        <f t="shared" si="46"/>
        <v>6481016.1399999997</v>
      </c>
      <c r="Q32" s="117">
        <f t="shared" si="47"/>
        <v>1252704.8799999999</v>
      </c>
      <c r="R32" s="118">
        <f t="shared" si="48"/>
        <v>7733721.0199999996</v>
      </c>
      <c r="S32" s="32"/>
      <c r="T32" s="35">
        <v>153319.81245313113</v>
      </c>
      <c r="U32" s="39">
        <v>0.80459611373687978</v>
      </c>
      <c r="V32" s="36">
        <v>177750.57097408143</v>
      </c>
      <c r="W32" s="39">
        <v>3.1908694031896285</v>
      </c>
      <c r="X32" s="36">
        <v>331070.3834272126</v>
      </c>
      <c r="Y32" s="40">
        <v>1.3443882036831354</v>
      </c>
      <c r="Z32" s="38">
        <v>14346675.195770375</v>
      </c>
      <c r="AA32" s="39">
        <v>15.239463951930258</v>
      </c>
      <c r="AB32" s="36">
        <v>2503882.365193821</v>
      </c>
      <c r="AC32" s="39">
        <v>5.7081293717886181</v>
      </c>
      <c r="AD32" s="36">
        <v>16850557.560964197</v>
      </c>
      <c r="AE32" s="40">
        <v>12.209947307642954</v>
      </c>
      <c r="AF32" s="116">
        <f t="shared" si="49"/>
        <v>14499995.008223506</v>
      </c>
      <c r="AG32" s="117">
        <f t="shared" si="50"/>
        <v>2681632.9361679023</v>
      </c>
      <c r="AH32" s="118">
        <f t="shared" si="51"/>
        <v>17181627.944391407</v>
      </c>
      <c r="AI32" s="32"/>
      <c r="AJ32" s="35">
        <v>42650.391579691081</v>
      </c>
      <c r="AK32" s="39">
        <v>0.79472285724357761</v>
      </c>
      <c r="AL32" s="36">
        <v>73466.050108522031</v>
      </c>
      <c r="AM32" s="39">
        <v>2.6460902646780733</v>
      </c>
      <c r="AN32" s="36">
        <v>116116.44168821312</v>
      </c>
      <c r="AO32" s="40">
        <v>1.4259488608541357</v>
      </c>
      <c r="AP32" s="38">
        <v>5807930.5585619295</v>
      </c>
      <c r="AQ32" s="39">
        <v>35.408597164851486</v>
      </c>
      <c r="AR32" s="36">
        <v>1016406.8334907426</v>
      </c>
      <c r="AS32" s="39">
        <v>7.1204872603453921</v>
      </c>
      <c r="AT32" s="36">
        <v>6824337.3920526719</v>
      </c>
      <c r="AU32" s="40">
        <v>22.24577824445895</v>
      </c>
      <c r="AV32" s="116">
        <f t="shared" si="52"/>
        <v>5850580.9501416208</v>
      </c>
      <c r="AW32" s="117">
        <f t="shared" si="53"/>
        <v>1089872.8835992645</v>
      </c>
      <c r="AX32" s="118">
        <f t="shared" si="54"/>
        <v>6940453.8337408854</v>
      </c>
      <c r="AY32" s="32"/>
      <c r="AZ32" s="35">
        <v>374902.78770213295</v>
      </c>
      <c r="BA32" s="39">
        <v>1.8361180999713451</v>
      </c>
      <c r="BB32" s="36">
        <v>285858.67491978302</v>
      </c>
      <c r="BC32" s="39">
        <v>4.9051111727074534</v>
      </c>
      <c r="BD32" s="36">
        <v>660761.46262191597</v>
      </c>
      <c r="BE32" s="40">
        <v>2.5175701540117199</v>
      </c>
      <c r="BF32" s="38">
        <v>11543781.891077358</v>
      </c>
      <c r="BG32" s="39">
        <v>10.60590059160945</v>
      </c>
      <c r="BH32" s="36">
        <v>4214699.0213965094</v>
      </c>
      <c r="BI32" s="39">
        <v>8.0439349697600928</v>
      </c>
      <c r="BJ32" s="36">
        <v>15758480.912473869</v>
      </c>
      <c r="BK32" s="40">
        <v>9.7733680514477683</v>
      </c>
      <c r="BL32" s="116">
        <f t="shared" si="55"/>
        <v>11918684.67877949</v>
      </c>
      <c r="BM32" s="117">
        <f t="shared" si="56"/>
        <v>4500557.6963162925</v>
      </c>
      <c r="BN32" s="118">
        <f t="shared" si="57"/>
        <v>16419242.375095783</v>
      </c>
      <c r="BO32" s="32"/>
      <c r="BP32" s="35">
        <v>153045.2998642142</v>
      </c>
      <c r="BQ32" s="39">
        <v>1.4825230291109839</v>
      </c>
      <c r="BR32" s="36">
        <v>37621.291565141219</v>
      </c>
      <c r="BS32" s="39">
        <v>1.8193873471874078</v>
      </c>
      <c r="BT32" s="36">
        <v>190666.59142935544</v>
      </c>
      <c r="BU32" s="40">
        <v>1.5387382187970029</v>
      </c>
      <c r="BV32" s="38">
        <v>4926299.2497840291</v>
      </c>
      <c r="BW32" s="39">
        <v>15.505745054528148</v>
      </c>
      <c r="BX32" s="36">
        <v>1044686.1548069634</v>
      </c>
      <c r="BY32" s="39">
        <v>4.7509056937358496</v>
      </c>
      <c r="BZ32" s="36">
        <v>5970985.4045909923</v>
      </c>
      <c r="CA32" s="40">
        <v>11.106743684135031</v>
      </c>
      <c r="CB32" s="116">
        <f t="shared" si="58"/>
        <v>5079344.549648243</v>
      </c>
      <c r="CC32" s="117">
        <f t="shared" si="59"/>
        <v>1082307.4463721046</v>
      </c>
      <c r="CD32" s="118">
        <f t="shared" si="60"/>
        <v>6161651.9960203478</v>
      </c>
      <c r="CE32" s="32"/>
      <c r="CF32" s="32"/>
      <c r="CG32" s="38">
        <f t="shared" si="75"/>
        <v>792037.60159916943</v>
      </c>
      <c r="CH32" s="39">
        <f t="shared" si="61"/>
        <v>1.1991970312102758</v>
      </c>
      <c r="CI32" s="36">
        <f t="shared" si="62"/>
        <v>613428.73756752769</v>
      </c>
      <c r="CJ32" s="39">
        <f t="shared" si="63"/>
        <v>3.1734262420269221</v>
      </c>
      <c r="CK32" s="36">
        <f t="shared" si="64"/>
        <v>1405466.3391666971</v>
      </c>
      <c r="CL32" s="40">
        <f t="shared" si="65"/>
        <v>1.6461788400535236</v>
      </c>
      <c r="CM32" s="38">
        <f t="shared" si="66"/>
        <v>43037583.725193687</v>
      </c>
      <c r="CN32" s="39">
        <f t="shared" si="67"/>
        <v>15.012102648805522</v>
      </c>
      <c r="CO32" s="36">
        <f t="shared" si="68"/>
        <v>9993647.1048880368</v>
      </c>
      <c r="CP32" s="39">
        <f t="shared" si="69"/>
        <v>6.1867416723394975</v>
      </c>
      <c r="CQ32" s="36">
        <f t="shared" si="70"/>
        <v>53031230.830081724</v>
      </c>
      <c r="CR32" s="40">
        <f t="shared" si="71"/>
        <v>11.831539307125112</v>
      </c>
      <c r="CS32" s="152"/>
      <c r="CT32" s="161" t="s">
        <v>59</v>
      </c>
      <c r="CU32" s="38">
        <f t="shared" si="72"/>
        <v>1405466.3391666971</v>
      </c>
      <c r="CV32" s="36">
        <f t="shared" si="73"/>
        <v>53031230.830081724</v>
      </c>
      <c r="CW32" s="37">
        <f t="shared" si="74"/>
        <v>54436697.169248417</v>
      </c>
      <c r="CX32"/>
    </row>
    <row r="33" spans="1:102" s="19" customFormat="1" ht="15.6" x14ac:dyDescent="0.3">
      <c r="A33" s="26">
        <v>20</v>
      </c>
      <c r="B33" s="26" t="s">
        <v>30</v>
      </c>
      <c r="C33" s="34"/>
      <c r="D33" s="3">
        <v>16680576.51</v>
      </c>
      <c r="E33" s="5">
        <v>153.26341017677973</v>
      </c>
      <c r="F33" s="3">
        <v>8756959.7799999993</v>
      </c>
      <c r="G33" s="5">
        <v>283.61704171524809</v>
      </c>
      <c r="H33" s="3">
        <v>25437536.289999999</v>
      </c>
      <c r="I33" s="5">
        <v>182.07123432489692</v>
      </c>
      <c r="J33" s="38">
        <v>18174128.450000003</v>
      </c>
      <c r="K33" s="39">
        <v>51.154524894519525</v>
      </c>
      <c r="L33" s="36">
        <v>17295032.02</v>
      </c>
      <c r="M33" s="39">
        <v>59.620566454659837</v>
      </c>
      <c r="N33" s="36">
        <v>35469160.469999999</v>
      </c>
      <c r="O33" s="40">
        <v>54.959930318393958</v>
      </c>
      <c r="P33" s="116">
        <f t="shared" si="46"/>
        <v>34854704.960000001</v>
      </c>
      <c r="Q33" s="117">
        <f t="shared" si="47"/>
        <v>26051991.799999997</v>
      </c>
      <c r="R33" s="118">
        <f t="shared" si="48"/>
        <v>60906696.759999998</v>
      </c>
      <c r="S33" s="32"/>
      <c r="T33" s="35">
        <v>27494370.733746648</v>
      </c>
      <c r="U33" s="39">
        <v>144.28574812388365</v>
      </c>
      <c r="V33" s="36">
        <v>16216143.590568252</v>
      </c>
      <c r="W33" s="39">
        <v>291.10227965691757</v>
      </c>
      <c r="X33" s="36">
        <v>43710514.3243149</v>
      </c>
      <c r="Y33" s="40">
        <v>177.4966979112198</v>
      </c>
      <c r="Z33" s="38">
        <v>40593203.851589844</v>
      </c>
      <c r="AA33" s="39">
        <v>43.119305229133396</v>
      </c>
      <c r="AB33" s="36">
        <v>23766066.853468753</v>
      </c>
      <c r="AC33" s="39">
        <v>54.17977543352989</v>
      </c>
      <c r="AD33" s="36">
        <v>64359270.705058597</v>
      </c>
      <c r="AE33" s="40">
        <v>46.634854735461296</v>
      </c>
      <c r="AF33" s="116">
        <f t="shared" si="49"/>
        <v>68087574.585336491</v>
      </c>
      <c r="AG33" s="117">
        <f t="shared" si="50"/>
        <v>39982210.444037005</v>
      </c>
      <c r="AH33" s="118">
        <f t="shared" si="51"/>
        <v>108069785.0293735</v>
      </c>
      <c r="AI33" s="32"/>
      <c r="AJ33" s="35">
        <v>8819277.4270163532</v>
      </c>
      <c r="AK33" s="39">
        <v>164.33334129011038</v>
      </c>
      <c r="AL33" s="36">
        <v>6886378.759743833</v>
      </c>
      <c r="AM33" s="39">
        <v>248.03265954991474</v>
      </c>
      <c r="AN33" s="36">
        <v>15705656.186760187</v>
      </c>
      <c r="AO33" s="40">
        <v>192.87072720168226</v>
      </c>
      <c r="AP33" s="38">
        <v>5925049.8397177579</v>
      </c>
      <c r="AQ33" s="39">
        <v>36.122625923437489</v>
      </c>
      <c r="AR33" s="36">
        <v>6103449.3309296835</v>
      </c>
      <c r="AS33" s="39">
        <v>42.758009660158628</v>
      </c>
      <c r="AT33" s="36">
        <v>12028499.170647442</v>
      </c>
      <c r="AU33" s="40">
        <v>39.210154743447674</v>
      </c>
      <c r="AV33" s="116">
        <f t="shared" si="52"/>
        <v>14744327.266734112</v>
      </c>
      <c r="AW33" s="117">
        <f t="shared" si="53"/>
        <v>12989828.090673517</v>
      </c>
      <c r="AX33" s="118">
        <f t="shared" si="54"/>
        <v>27734155.357407629</v>
      </c>
      <c r="AY33" s="32"/>
      <c r="AZ33" s="35">
        <v>46812943.092351727</v>
      </c>
      <c r="BA33" s="39">
        <v>229.27034672542271</v>
      </c>
      <c r="BB33" s="36">
        <v>21648532.426641181</v>
      </c>
      <c r="BC33" s="39">
        <v>371.47187612352718</v>
      </c>
      <c r="BD33" s="36">
        <v>68461475.518992901</v>
      </c>
      <c r="BE33" s="40">
        <v>260.84536889047052</v>
      </c>
      <c r="BF33" s="38">
        <v>43594285.394373544</v>
      </c>
      <c r="BG33" s="39">
        <v>40.052442225398515</v>
      </c>
      <c r="BH33" s="36">
        <v>47640633.967775919</v>
      </c>
      <c r="BI33" s="39">
        <v>90.924205882667451</v>
      </c>
      <c r="BJ33" s="36">
        <v>91234919.362149462</v>
      </c>
      <c r="BK33" s="40">
        <v>56.58365492352933</v>
      </c>
      <c r="BL33" s="116">
        <f t="shared" si="55"/>
        <v>90407228.486725271</v>
      </c>
      <c r="BM33" s="117">
        <f t="shared" si="56"/>
        <v>69289166.394417107</v>
      </c>
      <c r="BN33" s="118">
        <f t="shared" si="57"/>
        <v>159696394.88114238</v>
      </c>
      <c r="BO33" s="32"/>
      <c r="BP33" s="35">
        <v>9138494.4567490183</v>
      </c>
      <c r="BQ33" s="39">
        <v>88.522996103465161</v>
      </c>
      <c r="BR33" s="36">
        <v>4943925.0355817974</v>
      </c>
      <c r="BS33" s="39">
        <v>239.09106468622679</v>
      </c>
      <c r="BT33" s="36">
        <v>14082419.492330816</v>
      </c>
      <c r="BU33" s="40">
        <v>113.64947012235245</v>
      </c>
      <c r="BV33" s="38">
        <v>14860364.922548005</v>
      </c>
      <c r="BW33" s="39">
        <v>46.773656699069605</v>
      </c>
      <c r="BX33" s="36">
        <v>13226656.048730019</v>
      </c>
      <c r="BY33" s="39">
        <v>60.150692379577336</v>
      </c>
      <c r="BZ33" s="36">
        <v>28087020.971278027</v>
      </c>
      <c r="CA33" s="40">
        <v>52.2452026995499</v>
      </c>
      <c r="CB33" s="116">
        <f t="shared" si="58"/>
        <v>23998859.379297026</v>
      </c>
      <c r="CC33" s="117">
        <f t="shared" si="59"/>
        <v>18170581.084311817</v>
      </c>
      <c r="CD33" s="118">
        <f t="shared" si="60"/>
        <v>42169440.463608846</v>
      </c>
      <c r="CE33" s="32"/>
      <c r="CF33" s="32"/>
      <c r="CG33" s="38">
        <f t="shared" si="75"/>
        <v>108945662.21986374</v>
      </c>
      <c r="CH33" s="39">
        <f t="shared" si="61"/>
        <v>164.95089934305352</v>
      </c>
      <c r="CI33" s="36">
        <f t="shared" si="62"/>
        <v>58451939.592535064</v>
      </c>
      <c r="CJ33" s="39">
        <f t="shared" si="63"/>
        <v>302.38707064144302</v>
      </c>
      <c r="CK33" s="36">
        <f t="shared" si="64"/>
        <v>167397601.81239879</v>
      </c>
      <c r="CL33" s="40">
        <f t="shared" si="65"/>
        <v>196.06758433123341</v>
      </c>
      <c r="CM33" s="38">
        <f t="shared" si="66"/>
        <v>123147032.45822917</v>
      </c>
      <c r="CN33" s="39">
        <f t="shared" si="67"/>
        <v>42.955382996478896</v>
      </c>
      <c r="CO33" s="36">
        <f t="shared" si="68"/>
        <v>108031838.22090438</v>
      </c>
      <c r="CP33" s="39">
        <f t="shared" si="69"/>
        <v>66.878995070158226</v>
      </c>
      <c r="CQ33" s="36">
        <f t="shared" si="70"/>
        <v>231178870.67913353</v>
      </c>
      <c r="CR33" s="40">
        <f t="shared" si="71"/>
        <v>51.577190508379282</v>
      </c>
      <c r="CS33" s="152"/>
      <c r="CT33" s="161" t="s">
        <v>30</v>
      </c>
      <c r="CU33" s="38">
        <f t="shared" si="72"/>
        <v>167397601.81239879</v>
      </c>
      <c r="CV33" s="36">
        <f t="shared" si="73"/>
        <v>231178870.67913353</v>
      </c>
      <c r="CW33" s="37">
        <f t="shared" si="74"/>
        <v>398576472.49153233</v>
      </c>
      <c r="CX33"/>
    </row>
    <row r="34" spans="1:102" s="19" customFormat="1" ht="15.6" x14ac:dyDescent="0.3">
      <c r="A34" s="26">
        <v>21</v>
      </c>
      <c r="B34" s="26" t="s">
        <v>31</v>
      </c>
      <c r="C34" s="34"/>
      <c r="D34" s="3">
        <v>26725.989999999998</v>
      </c>
      <c r="E34" s="5">
        <v>0.245562038296152</v>
      </c>
      <c r="F34" s="3">
        <v>21162.129999999997</v>
      </c>
      <c r="G34" s="5">
        <v>0.68539091851276068</v>
      </c>
      <c r="H34" s="3">
        <v>47888.119999999995</v>
      </c>
      <c r="I34" s="5">
        <v>0.34276311268896009</v>
      </c>
      <c r="J34" s="38">
        <v>1437997.3900000001</v>
      </c>
      <c r="K34" s="39">
        <v>4.0475158678109322</v>
      </c>
      <c r="L34" s="36">
        <v>4162986.44</v>
      </c>
      <c r="M34" s="39">
        <v>14.350919351224642</v>
      </c>
      <c r="N34" s="36">
        <v>5600983.8300000001</v>
      </c>
      <c r="O34" s="40">
        <v>8.6787980581501287</v>
      </c>
      <c r="P34" s="116">
        <f t="shared" si="46"/>
        <v>1464723.3800000001</v>
      </c>
      <c r="Q34" s="117">
        <f t="shared" si="47"/>
        <v>4184148.57</v>
      </c>
      <c r="R34" s="118">
        <f t="shared" si="48"/>
        <v>5648871.9500000002</v>
      </c>
      <c r="S34" s="32"/>
      <c r="T34" s="35">
        <v>3570363.2873275606</v>
      </c>
      <c r="U34" s="39">
        <v>18.736654967476898</v>
      </c>
      <c r="V34" s="36">
        <v>2575767.1505401446</v>
      </c>
      <c r="W34" s="39">
        <v>46.238594595557835</v>
      </c>
      <c r="X34" s="36">
        <v>6146130.4378677048</v>
      </c>
      <c r="Y34" s="40">
        <v>24.957790465675462</v>
      </c>
      <c r="Z34" s="38">
        <v>5633115.5119108018</v>
      </c>
      <c r="AA34" s="39">
        <v>5.9836623893271428</v>
      </c>
      <c r="AB34" s="36">
        <v>3779730.5948569314</v>
      </c>
      <c r="AC34" s="39">
        <v>8.6166952273258328</v>
      </c>
      <c r="AD34" s="36">
        <v>9412846.1067677327</v>
      </c>
      <c r="AE34" s="40">
        <v>6.8205668900139216</v>
      </c>
      <c r="AF34" s="116">
        <f t="shared" si="49"/>
        <v>9203478.7992383614</v>
      </c>
      <c r="AG34" s="117">
        <f t="shared" si="50"/>
        <v>6355497.745397076</v>
      </c>
      <c r="AH34" s="118">
        <f t="shared" si="51"/>
        <v>15558976.544635437</v>
      </c>
      <c r="AI34" s="32"/>
      <c r="AJ34" s="35">
        <v>1069171.1673525411</v>
      </c>
      <c r="AK34" s="39">
        <v>19.922320371038833</v>
      </c>
      <c r="AL34" s="36">
        <v>2273708.7671692143</v>
      </c>
      <c r="AM34" s="39">
        <v>81.894135109105832</v>
      </c>
      <c r="AN34" s="36">
        <v>3342879.9345217552</v>
      </c>
      <c r="AO34" s="40">
        <v>41.051687128019495</v>
      </c>
      <c r="AP34" s="38">
        <v>823910.65602029255</v>
      </c>
      <c r="AQ34" s="39">
        <v>5.0230491264817321</v>
      </c>
      <c r="AR34" s="36">
        <v>2186990.14240035</v>
      </c>
      <c r="AS34" s="39">
        <v>15.321065280504609</v>
      </c>
      <c r="AT34" s="36">
        <v>3010900.7984206425</v>
      </c>
      <c r="AU34" s="40">
        <v>9.8148476005497365</v>
      </c>
      <c r="AV34" s="116">
        <f t="shared" si="52"/>
        <v>1893081.8233728337</v>
      </c>
      <c r="AW34" s="117">
        <f t="shared" si="53"/>
        <v>4460698.9095695643</v>
      </c>
      <c r="AX34" s="118">
        <f t="shared" si="54"/>
        <v>6353780.7329423977</v>
      </c>
      <c r="AY34" s="32"/>
      <c r="AZ34" s="35">
        <v>6662518.6049393546</v>
      </c>
      <c r="BA34" s="39">
        <v>32.630248168878545</v>
      </c>
      <c r="BB34" s="36">
        <v>4054372.8128623194</v>
      </c>
      <c r="BC34" s="39">
        <v>69.56986485812611</v>
      </c>
      <c r="BD34" s="36">
        <v>10716891.417801674</v>
      </c>
      <c r="BE34" s="40">
        <v>40.832475111642438</v>
      </c>
      <c r="BF34" s="38">
        <v>7710099.8301062556</v>
      </c>
      <c r="BG34" s="39">
        <v>7.083688267940774</v>
      </c>
      <c r="BH34" s="36">
        <v>7704999.5943413666</v>
      </c>
      <c r="BI34" s="39">
        <v>14.705324238876189</v>
      </c>
      <c r="BJ34" s="36">
        <v>15415099.424447622</v>
      </c>
      <c r="BK34" s="40">
        <v>9.5604037636351151</v>
      </c>
      <c r="BL34" s="116">
        <f t="shared" si="55"/>
        <v>14372618.435045611</v>
      </c>
      <c r="BM34" s="117">
        <f t="shared" si="56"/>
        <v>11759372.407203685</v>
      </c>
      <c r="BN34" s="118">
        <f t="shared" si="57"/>
        <v>26131990.842249297</v>
      </c>
      <c r="BO34" s="32"/>
      <c r="BP34" s="35">
        <v>1733759.9130451237</v>
      </c>
      <c r="BQ34" s="39">
        <v>16.794628781931394</v>
      </c>
      <c r="BR34" s="36">
        <v>1117957.7340881487</v>
      </c>
      <c r="BS34" s="39">
        <v>54.065080476262146</v>
      </c>
      <c r="BT34" s="36">
        <v>2851717.6471332721</v>
      </c>
      <c r="BU34" s="40">
        <v>23.014241246808371</v>
      </c>
      <c r="BV34" s="38">
        <v>1710882.5806365332</v>
      </c>
      <c r="BW34" s="39">
        <v>5.3850786906106656</v>
      </c>
      <c r="BX34" s="36">
        <v>2879249.5640716245</v>
      </c>
      <c r="BY34" s="39">
        <v>13.093925945789863</v>
      </c>
      <c r="BZ34" s="36">
        <v>4590132.1447081575</v>
      </c>
      <c r="CA34" s="40">
        <v>8.5381922334601139</v>
      </c>
      <c r="CB34" s="116">
        <f t="shared" si="58"/>
        <v>3444642.4936816571</v>
      </c>
      <c r="CC34" s="117">
        <f t="shared" si="59"/>
        <v>3997207.2981597735</v>
      </c>
      <c r="CD34" s="118">
        <f t="shared" si="60"/>
        <v>7441849.7918414306</v>
      </c>
      <c r="CE34" s="32"/>
      <c r="CF34" s="32"/>
      <c r="CG34" s="38">
        <f t="shared" si="75"/>
        <v>13062538.96266458</v>
      </c>
      <c r="CH34" s="39">
        <f t="shared" si="61"/>
        <v>19.777543278839637</v>
      </c>
      <c r="CI34" s="36">
        <f t="shared" si="62"/>
        <v>10042968.594659828</v>
      </c>
      <c r="CJ34" s="39">
        <f t="shared" si="63"/>
        <v>51.954885929414651</v>
      </c>
      <c r="CK34" s="36">
        <f t="shared" si="64"/>
        <v>23105507.557324409</v>
      </c>
      <c r="CL34" s="40">
        <f t="shared" si="65"/>
        <v>27.062759576380675</v>
      </c>
      <c r="CM34" s="38">
        <f t="shared" si="66"/>
        <v>17316005.968673885</v>
      </c>
      <c r="CN34" s="39">
        <f t="shared" si="67"/>
        <v>6.040061652366651</v>
      </c>
      <c r="CO34" s="36">
        <f t="shared" si="68"/>
        <v>20713956.335670274</v>
      </c>
      <c r="CP34" s="39">
        <f t="shared" si="69"/>
        <v>12.823336217088464</v>
      </c>
      <c r="CQ34" s="36">
        <f t="shared" si="70"/>
        <v>38029962.304344162</v>
      </c>
      <c r="CR34" s="40">
        <f t="shared" si="71"/>
        <v>8.4846794390655642</v>
      </c>
      <c r="CS34" s="152"/>
      <c r="CT34" s="161" t="s">
        <v>31</v>
      </c>
      <c r="CU34" s="38">
        <f t="shared" si="72"/>
        <v>23105507.557324409</v>
      </c>
      <c r="CV34" s="36">
        <f t="shared" si="73"/>
        <v>38029962.304344162</v>
      </c>
      <c r="CW34" s="37">
        <f t="shared" si="74"/>
        <v>61135469.861668572</v>
      </c>
      <c r="CX34"/>
    </row>
    <row r="35" spans="1:102" s="19" customFormat="1" ht="15.6" x14ac:dyDescent="0.3">
      <c r="A35" s="26">
        <v>22</v>
      </c>
      <c r="B35" s="26" t="s">
        <v>32</v>
      </c>
      <c r="C35" s="34"/>
      <c r="D35" s="3">
        <v>1092598.06</v>
      </c>
      <c r="E35" s="5">
        <v>10.038939872836194</v>
      </c>
      <c r="F35" s="3">
        <v>793248.46</v>
      </c>
      <c r="G35" s="5">
        <v>25.691425702811244</v>
      </c>
      <c r="H35" s="3">
        <v>1885846.52</v>
      </c>
      <c r="I35" s="5">
        <v>13.498099805313789</v>
      </c>
      <c r="J35" s="38">
        <v>3209697.67</v>
      </c>
      <c r="K35" s="39">
        <v>9.0343016896579869</v>
      </c>
      <c r="L35" s="36">
        <v>3798893.2299999995</v>
      </c>
      <c r="M35" s="39">
        <v>13.09579340538118</v>
      </c>
      <c r="N35" s="36">
        <v>7008590.8999999994</v>
      </c>
      <c r="O35" s="40">
        <v>10.859903713253296</v>
      </c>
      <c r="P35" s="116">
        <f t="shared" si="46"/>
        <v>4302295.7300000004</v>
      </c>
      <c r="Q35" s="117">
        <f t="shared" si="47"/>
        <v>4592141.6899999995</v>
      </c>
      <c r="R35" s="118">
        <f t="shared" si="48"/>
        <v>8894437.4199999999</v>
      </c>
      <c r="S35" s="32"/>
      <c r="T35" s="35">
        <v>1302008.4159219309</v>
      </c>
      <c r="U35" s="39">
        <v>6.8327171468706194</v>
      </c>
      <c r="V35" s="36">
        <v>1083955.3705339893</v>
      </c>
      <c r="W35" s="39">
        <v>19.45850304337036</v>
      </c>
      <c r="X35" s="36">
        <v>2385963.78645592</v>
      </c>
      <c r="Y35" s="40">
        <v>9.6887602440334444</v>
      </c>
      <c r="Z35" s="38">
        <v>5789128.0219560117</v>
      </c>
      <c r="AA35" s="39">
        <v>6.149383505226182</v>
      </c>
      <c r="AB35" s="36">
        <v>4233590.6631311048</v>
      </c>
      <c r="AC35" s="39">
        <v>9.6513652351547581</v>
      </c>
      <c r="AD35" s="36">
        <v>10022718.685087116</v>
      </c>
      <c r="AE35" s="40">
        <v>7.2624817654543952</v>
      </c>
      <c r="AF35" s="116">
        <f t="shared" si="49"/>
        <v>7091136.4378779428</v>
      </c>
      <c r="AG35" s="117">
        <f t="shared" si="50"/>
        <v>5317546.0336650945</v>
      </c>
      <c r="AH35" s="118">
        <f t="shared" si="51"/>
        <v>12408682.471543036</v>
      </c>
      <c r="AI35" s="32"/>
      <c r="AJ35" s="35">
        <v>416606.51817405858</v>
      </c>
      <c r="AK35" s="39">
        <v>7.7628061597268072</v>
      </c>
      <c r="AL35" s="36">
        <v>600530.27147863491</v>
      </c>
      <c r="AM35" s="39">
        <v>21.629818163039726</v>
      </c>
      <c r="AN35" s="36">
        <v>1017136.7896526936</v>
      </c>
      <c r="AO35" s="40">
        <v>12.490781025072682</v>
      </c>
      <c r="AP35" s="38">
        <v>1330439.7437039216</v>
      </c>
      <c r="AQ35" s="39">
        <v>8.1111515473395777</v>
      </c>
      <c r="AR35" s="36">
        <v>1366921.9630571813</v>
      </c>
      <c r="AS35" s="39">
        <v>9.5760379634673356</v>
      </c>
      <c r="AT35" s="36">
        <v>2697361.7067611031</v>
      </c>
      <c r="AU35" s="40">
        <v>8.7927819107510619</v>
      </c>
      <c r="AV35" s="116">
        <f t="shared" si="52"/>
        <v>1747046.2618779801</v>
      </c>
      <c r="AW35" s="117">
        <f t="shared" si="53"/>
        <v>1967452.2345358161</v>
      </c>
      <c r="AX35" s="118">
        <f t="shared" si="54"/>
        <v>3714498.4964137962</v>
      </c>
      <c r="AY35" s="32"/>
      <c r="AZ35" s="35">
        <v>2898905.557133487</v>
      </c>
      <c r="BA35" s="39">
        <v>14.197635062103938</v>
      </c>
      <c r="BB35" s="36">
        <v>1705877.8784533108</v>
      </c>
      <c r="BC35" s="39">
        <v>29.271529517947624</v>
      </c>
      <c r="BD35" s="36">
        <v>4604783.435586798</v>
      </c>
      <c r="BE35" s="40">
        <v>17.54470561451954</v>
      </c>
      <c r="BF35" s="38">
        <v>8898834.3676479198</v>
      </c>
      <c r="BG35" s="39">
        <v>8.1758433739485046</v>
      </c>
      <c r="BH35" s="36">
        <v>9412852.6319510192</v>
      </c>
      <c r="BI35" s="39">
        <v>17.964835464398373</v>
      </c>
      <c r="BJ35" s="36">
        <v>18311686.999598939</v>
      </c>
      <c r="BK35" s="40">
        <v>11.356859692505497</v>
      </c>
      <c r="BL35" s="116">
        <f t="shared" si="55"/>
        <v>11797739.924781406</v>
      </c>
      <c r="BM35" s="117">
        <f t="shared" si="56"/>
        <v>11118730.51040433</v>
      </c>
      <c r="BN35" s="118">
        <f t="shared" si="57"/>
        <v>22916470.435185738</v>
      </c>
      <c r="BO35" s="32"/>
      <c r="BP35" s="35">
        <v>757810.15678511595</v>
      </c>
      <c r="BQ35" s="39">
        <v>7.3407743336444353</v>
      </c>
      <c r="BR35" s="36">
        <v>500615.99751357984</v>
      </c>
      <c r="BS35" s="39">
        <v>24.210078223889148</v>
      </c>
      <c r="BT35" s="36">
        <v>1258426.1542986957</v>
      </c>
      <c r="BU35" s="40">
        <v>10.155887324762901</v>
      </c>
      <c r="BV35" s="38">
        <v>2298116.382284564</v>
      </c>
      <c r="BW35" s="39">
        <v>7.2334230875035059</v>
      </c>
      <c r="BX35" s="36">
        <v>2834975.8867295971</v>
      </c>
      <c r="BY35" s="39">
        <v>12.892583116846438</v>
      </c>
      <c r="BZ35" s="36">
        <v>5133092.2690141611</v>
      </c>
      <c r="CA35" s="40">
        <v>9.548162702779317</v>
      </c>
      <c r="CB35" s="116">
        <f t="shared" si="58"/>
        <v>3055926.53906968</v>
      </c>
      <c r="CC35" s="117">
        <f t="shared" si="59"/>
        <v>3335591.8842431768</v>
      </c>
      <c r="CD35" s="118">
        <f t="shared" si="60"/>
        <v>6391518.4233128568</v>
      </c>
      <c r="CE35" s="32"/>
      <c r="CF35" s="32"/>
      <c r="CG35" s="38">
        <f t="shared" si="75"/>
        <v>6467928.7080145925</v>
      </c>
      <c r="CH35" s="39">
        <f t="shared" si="61"/>
        <v>9.7928695418883613</v>
      </c>
      <c r="CI35" s="36">
        <f t="shared" si="62"/>
        <v>4684227.9779795147</v>
      </c>
      <c r="CJ35" s="39">
        <f t="shared" si="63"/>
        <v>24.232728397926614</v>
      </c>
      <c r="CK35" s="36">
        <f t="shared" si="64"/>
        <v>11152156.685994107</v>
      </c>
      <c r="CL35" s="40">
        <f t="shared" si="65"/>
        <v>13.062172921430244</v>
      </c>
      <c r="CM35" s="38">
        <f t="shared" si="66"/>
        <v>21526216.185592417</v>
      </c>
      <c r="CN35" s="39">
        <f t="shared" si="67"/>
        <v>7.5086410306376443</v>
      </c>
      <c r="CO35" s="36">
        <f t="shared" si="68"/>
        <v>21647234.374868903</v>
      </c>
      <c r="CP35" s="39">
        <f t="shared" si="69"/>
        <v>13.401098276964015</v>
      </c>
      <c r="CQ35" s="36">
        <f t="shared" si="70"/>
        <v>43173450.56046132</v>
      </c>
      <c r="CR35" s="40">
        <f t="shared" si="71"/>
        <v>9.6322180219993516</v>
      </c>
      <c r="CS35" s="152"/>
      <c r="CT35" s="161" t="s">
        <v>32</v>
      </c>
      <c r="CU35" s="38">
        <f t="shared" si="72"/>
        <v>11152156.685994107</v>
      </c>
      <c r="CV35" s="36">
        <f t="shared" si="73"/>
        <v>43173450.56046132</v>
      </c>
      <c r="CW35" s="37">
        <f t="shared" si="74"/>
        <v>54325607.246455431</v>
      </c>
      <c r="CX35"/>
    </row>
    <row r="36" spans="1:102" s="19" customFormat="1" ht="15.6" x14ac:dyDescent="0.3">
      <c r="A36" s="26">
        <v>23</v>
      </c>
      <c r="B36" s="26" t="s">
        <v>33</v>
      </c>
      <c r="C36" s="34"/>
      <c r="D36" s="3">
        <v>3737.38</v>
      </c>
      <c r="E36" s="5">
        <v>3.4339556764305931E-2</v>
      </c>
      <c r="F36" s="3">
        <v>0</v>
      </c>
      <c r="G36" s="5">
        <v>0</v>
      </c>
      <c r="H36" s="3">
        <v>3737.38</v>
      </c>
      <c r="I36" s="5">
        <v>2.6750601236830051E-2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6"/>
        <v>3737.38</v>
      </c>
      <c r="Q36" s="117">
        <f t="shared" si="47"/>
        <v>0</v>
      </c>
      <c r="R36" s="118">
        <f t="shared" si="48"/>
        <v>3737.38</v>
      </c>
      <c r="S36" s="32"/>
      <c r="T36" s="35">
        <v>887366.07720877172</v>
      </c>
      <c r="U36" s="39">
        <v>4.6567451770290553</v>
      </c>
      <c r="V36" s="36">
        <v>110986.16101478769</v>
      </c>
      <c r="W36" s="39">
        <v>1.9923555993032653</v>
      </c>
      <c r="X36" s="36">
        <v>998352.23822355946</v>
      </c>
      <c r="Y36" s="40">
        <v>4.0540411929763929</v>
      </c>
      <c r="Z36" s="38">
        <v>2800.7542083261851</v>
      </c>
      <c r="AA36" s="39">
        <v>2.9750441975982828E-3</v>
      </c>
      <c r="AB36" s="36">
        <v>0</v>
      </c>
      <c r="AC36" s="39">
        <v>0</v>
      </c>
      <c r="AD36" s="36">
        <v>2800.7542083261851</v>
      </c>
      <c r="AE36" s="40">
        <v>2.0294320340201971E-3</v>
      </c>
      <c r="AF36" s="116">
        <f t="shared" si="49"/>
        <v>890166.83141709794</v>
      </c>
      <c r="AG36" s="117">
        <f t="shared" si="50"/>
        <v>110986.16101478769</v>
      </c>
      <c r="AH36" s="118">
        <f t="shared" si="51"/>
        <v>1001152.9924318857</v>
      </c>
      <c r="AI36" s="32"/>
      <c r="AJ36" s="35">
        <v>601633.59100018733</v>
      </c>
      <c r="AK36" s="39">
        <v>11.210494177058292</v>
      </c>
      <c r="AL36" s="36">
        <v>0</v>
      </c>
      <c r="AM36" s="39">
        <v>0</v>
      </c>
      <c r="AN36" s="36">
        <v>601633.59100018733</v>
      </c>
      <c r="AO36" s="40">
        <v>7.3882623448095606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52"/>
        <v>601633.59100018733</v>
      </c>
      <c r="AW36" s="117">
        <f t="shared" si="53"/>
        <v>0</v>
      </c>
      <c r="AX36" s="118">
        <f t="shared" si="54"/>
        <v>601633.59100018733</v>
      </c>
      <c r="AY36" s="32"/>
      <c r="AZ36" s="35">
        <v>266415.47373891668</v>
      </c>
      <c r="BA36" s="39">
        <v>1.3047923074744383</v>
      </c>
      <c r="BB36" s="36">
        <v>12860.252068554932</v>
      </c>
      <c r="BC36" s="39">
        <v>0.22067186214658194</v>
      </c>
      <c r="BD36" s="36">
        <v>279275.72580747161</v>
      </c>
      <c r="BE36" s="40">
        <v>1.0640696708354478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5"/>
        <v>266415.47373891668</v>
      </c>
      <c r="BM36" s="117">
        <f t="shared" si="56"/>
        <v>12860.252068554932</v>
      </c>
      <c r="BN36" s="118">
        <f t="shared" si="57"/>
        <v>279275.72580747161</v>
      </c>
      <c r="BO36" s="32"/>
      <c r="BP36" s="35">
        <v>2064883.5167064939</v>
      </c>
      <c r="BQ36" s="39">
        <v>20.002165167209071</v>
      </c>
      <c r="BR36" s="36">
        <v>28786.267937798792</v>
      </c>
      <c r="BS36" s="39">
        <v>1.3921205115484472</v>
      </c>
      <c r="BT36" s="36">
        <v>2093669.7846442927</v>
      </c>
      <c r="BU36" s="40">
        <v>16.896561117610968</v>
      </c>
      <c r="BV36" s="38">
        <v>3282.7193751532895</v>
      </c>
      <c r="BW36" s="39">
        <v>1.0332504611634865E-2</v>
      </c>
      <c r="BX36" s="36">
        <v>10052.106677281388</v>
      </c>
      <c r="BY36" s="39">
        <v>4.5713835324984027E-2</v>
      </c>
      <c r="BZ36" s="36">
        <v>13334.826052434677</v>
      </c>
      <c r="CA36" s="40">
        <v>2.4804363936820454E-2</v>
      </c>
      <c r="CB36" s="116">
        <f t="shared" si="58"/>
        <v>2068166.2360816472</v>
      </c>
      <c r="CC36" s="117">
        <f t="shared" si="59"/>
        <v>38838.374615080182</v>
      </c>
      <c r="CD36" s="118">
        <f t="shared" si="60"/>
        <v>2107004.6106967274</v>
      </c>
      <c r="CE36" s="32"/>
      <c r="CF36" s="32"/>
      <c r="CG36" s="38">
        <f t="shared" si="75"/>
        <v>3824036.0386543693</v>
      </c>
      <c r="CH36" s="39">
        <f t="shared" si="61"/>
        <v>5.789842118021272</v>
      </c>
      <c r="CI36" s="36">
        <f t="shared" si="62"/>
        <v>152632.68102114141</v>
      </c>
      <c r="CJ36" s="39">
        <f t="shared" si="63"/>
        <v>0.78960851632761053</v>
      </c>
      <c r="CK36" s="36">
        <f t="shared" si="64"/>
        <v>3976668.7196755107</v>
      </c>
      <c r="CL36" s="40">
        <f t="shared" si="65"/>
        <v>4.6577479074410828</v>
      </c>
      <c r="CM36" s="38">
        <f t="shared" si="66"/>
        <v>6083.4735834794747</v>
      </c>
      <c r="CN36" s="39">
        <f t="shared" si="67"/>
        <v>2.1219994709654123E-3</v>
      </c>
      <c r="CO36" s="36">
        <f t="shared" si="68"/>
        <v>10052.106677281388</v>
      </c>
      <c r="CP36" s="39">
        <f t="shared" si="69"/>
        <v>6.2229320910001879E-3</v>
      </c>
      <c r="CQ36" s="36">
        <f t="shared" si="70"/>
        <v>16135.580260760864</v>
      </c>
      <c r="CR36" s="40">
        <f t="shared" si="71"/>
        <v>3.5999306278626316E-3</v>
      </c>
      <c r="CS36" s="152"/>
      <c r="CT36" s="161" t="s">
        <v>33</v>
      </c>
      <c r="CU36" s="38">
        <f t="shared" si="72"/>
        <v>3976668.7196755107</v>
      </c>
      <c r="CV36" s="36">
        <f t="shared" si="73"/>
        <v>16135.580260760864</v>
      </c>
      <c r="CW36" s="37">
        <f t="shared" si="74"/>
        <v>3992804.2999362717</v>
      </c>
      <c r="CX36"/>
    </row>
    <row r="37" spans="1:102" s="19" customFormat="1" ht="15.6" x14ac:dyDescent="0.3">
      <c r="A37" s="26">
        <v>24</v>
      </c>
      <c r="B37" s="26" t="s">
        <v>34</v>
      </c>
      <c r="C37" s="34"/>
      <c r="D37" s="3">
        <v>56668.450000000004</v>
      </c>
      <c r="E37" s="5">
        <v>0.52067744128780924</v>
      </c>
      <c r="F37" s="3">
        <v>0</v>
      </c>
      <c r="G37" s="5">
        <v>0</v>
      </c>
      <c r="H37" s="3">
        <v>56668.450000000004</v>
      </c>
      <c r="I37" s="5">
        <v>0.40560903859367847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6"/>
        <v>56668.450000000004</v>
      </c>
      <c r="Q37" s="117">
        <f t="shared" si="47"/>
        <v>0</v>
      </c>
      <c r="R37" s="118">
        <f t="shared" si="48"/>
        <v>56668.450000000004</v>
      </c>
      <c r="S37" s="32"/>
      <c r="T37" s="35">
        <v>122424.97271984564</v>
      </c>
      <c r="U37" s="39">
        <v>0.64246528676678982</v>
      </c>
      <c r="V37" s="36">
        <v>5433.4906072897857</v>
      </c>
      <c r="W37" s="39">
        <v>9.7538696142063439E-2</v>
      </c>
      <c r="X37" s="36">
        <v>127858.46332713543</v>
      </c>
      <c r="Y37" s="40">
        <v>0.51919899345464948</v>
      </c>
      <c r="Z37" s="38">
        <v>1778.6041382963913</v>
      </c>
      <c r="AA37" s="39">
        <v>1.8892860736341758E-3</v>
      </c>
      <c r="AB37" s="36">
        <v>0</v>
      </c>
      <c r="AC37" s="39">
        <v>0</v>
      </c>
      <c r="AD37" s="36">
        <v>1778.6041382963913</v>
      </c>
      <c r="AE37" s="40">
        <v>1.2887800733705813E-3</v>
      </c>
      <c r="AF37" s="116">
        <f t="shared" si="49"/>
        <v>124203.57685814203</v>
      </c>
      <c r="AG37" s="117">
        <f t="shared" si="50"/>
        <v>5433.4906072897857</v>
      </c>
      <c r="AH37" s="118">
        <f t="shared" si="51"/>
        <v>129637.06746543181</v>
      </c>
      <c r="AI37" s="32"/>
      <c r="AJ37" s="35">
        <v>156891.67913464608</v>
      </c>
      <c r="AK37" s="39">
        <v>2.9234292793457075</v>
      </c>
      <c r="AL37" s="36">
        <v>0</v>
      </c>
      <c r="AM37" s="39">
        <v>0</v>
      </c>
      <c r="AN37" s="36">
        <v>156891.67913464608</v>
      </c>
      <c r="AO37" s="40">
        <v>1.926682456738172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52"/>
        <v>156891.67913464608</v>
      </c>
      <c r="AW37" s="117">
        <f t="shared" si="53"/>
        <v>0</v>
      </c>
      <c r="AX37" s="118">
        <f t="shared" si="54"/>
        <v>156891.67913464608</v>
      </c>
      <c r="AY37" s="32"/>
      <c r="AZ37" s="35">
        <v>108074.0716383548</v>
      </c>
      <c r="BA37" s="39">
        <v>0.52930190327217475</v>
      </c>
      <c r="BB37" s="36">
        <v>1643.4644837003848</v>
      </c>
      <c r="BC37" s="39">
        <v>2.8200564503451955E-2</v>
      </c>
      <c r="BD37" s="36">
        <v>109717.53612205519</v>
      </c>
      <c r="BE37" s="40">
        <v>0.41803526679134034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5"/>
        <v>108074.0716383548</v>
      </c>
      <c r="BM37" s="117">
        <f t="shared" si="56"/>
        <v>1643.4644837003848</v>
      </c>
      <c r="BN37" s="118">
        <f t="shared" si="57"/>
        <v>109717.53612205519</v>
      </c>
      <c r="BO37" s="32"/>
      <c r="BP37" s="35">
        <v>481742.57469813596</v>
      </c>
      <c r="BQ37" s="39">
        <v>4.6665559917675159</v>
      </c>
      <c r="BR37" s="36">
        <v>8220.1422597801266</v>
      </c>
      <c r="BS37" s="39">
        <v>0.39753081825032044</v>
      </c>
      <c r="BT37" s="36">
        <v>489962.7169579161</v>
      </c>
      <c r="BU37" s="40">
        <v>3.954150293016085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8"/>
        <v>481742.57469813596</v>
      </c>
      <c r="CC37" s="117">
        <f t="shared" si="59"/>
        <v>8220.1422597801266</v>
      </c>
      <c r="CD37" s="118">
        <f t="shared" si="60"/>
        <v>489962.7169579161</v>
      </c>
      <c r="CE37" s="32"/>
      <c r="CF37" s="32"/>
      <c r="CG37" s="38">
        <f t="shared" si="75"/>
        <v>925801.7481909825</v>
      </c>
      <c r="CH37" s="39">
        <f t="shared" si="61"/>
        <v>1.4017247485199114</v>
      </c>
      <c r="CI37" s="36">
        <f t="shared" si="62"/>
        <v>15297.097350770297</v>
      </c>
      <c r="CJ37" s="39">
        <f t="shared" si="63"/>
        <v>7.9135859125659416E-2</v>
      </c>
      <c r="CK37" s="36">
        <f t="shared" si="64"/>
        <v>941098.84554175276</v>
      </c>
      <c r="CL37" s="40">
        <f t="shared" si="65"/>
        <v>1.1022796937621187</v>
      </c>
      <c r="CM37" s="38">
        <f t="shared" si="66"/>
        <v>1778.6041382963913</v>
      </c>
      <c r="CN37" s="39">
        <f t="shared" si="67"/>
        <v>6.204016486191699E-4</v>
      </c>
      <c r="CO37" s="36">
        <f t="shared" si="68"/>
        <v>0</v>
      </c>
      <c r="CP37" s="39">
        <f t="shared" si="69"/>
        <v>0</v>
      </c>
      <c r="CQ37" s="36">
        <f t="shared" si="70"/>
        <v>1778.6041382963913</v>
      </c>
      <c r="CR37" s="40">
        <f t="shared" si="71"/>
        <v>3.9681569604702147E-4</v>
      </c>
      <c r="CS37" s="152"/>
      <c r="CT37" s="161" t="s">
        <v>34</v>
      </c>
      <c r="CU37" s="38">
        <f t="shared" si="72"/>
        <v>941098.84554175276</v>
      </c>
      <c r="CV37" s="36">
        <f t="shared" si="73"/>
        <v>1778.6041382963913</v>
      </c>
      <c r="CW37" s="37">
        <f t="shared" si="74"/>
        <v>942877.44968004921</v>
      </c>
      <c r="CX37"/>
    </row>
    <row r="38" spans="1:102" s="19" customFormat="1" ht="15.6" x14ac:dyDescent="0.3">
      <c r="A38" s="26">
        <v>25</v>
      </c>
      <c r="B38" s="26" t="s">
        <v>35</v>
      </c>
      <c r="C38" s="34"/>
      <c r="D38" s="3">
        <v>30381.25</v>
      </c>
      <c r="E38" s="5">
        <v>0.27914706530927269</v>
      </c>
      <c r="F38" s="3">
        <v>-229.32</v>
      </c>
      <c r="G38" s="5">
        <v>-7.4271278663039248E-3</v>
      </c>
      <c r="H38" s="3">
        <v>30151.93</v>
      </c>
      <c r="I38" s="5">
        <v>0.21581489063215759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6"/>
        <v>30381.25</v>
      </c>
      <c r="Q38" s="117">
        <f t="shared" si="47"/>
        <v>-229.32</v>
      </c>
      <c r="R38" s="118">
        <f t="shared" si="48"/>
        <v>30151.93</v>
      </c>
      <c r="S38" s="32"/>
      <c r="T38" s="35">
        <v>620161.90025278344</v>
      </c>
      <c r="U38" s="39">
        <v>3.2545034255347982</v>
      </c>
      <c r="V38" s="36">
        <v>30877.174726537218</v>
      </c>
      <c r="W38" s="39">
        <v>0.55428813281400957</v>
      </c>
      <c r="X38" s="36">
        <v>651039.07497932063</v>
      </c>
      <c r="Y38" s="40">
        <v>2.6436954084460007</v>
      </c>
      <c r="Z38" s="38">
        <v>338.50333464270147</v>
      </c>
      <c r="AA38" s="39">
        <v>3.5956828292986465E-4</v>
      </c>
      <c r="AB38" s="36">
        <v>0</v>
      </c>
      <c r="AC38" s="39">
        <v>0</v>
      </c>
      <c r="AD38" s="36">
        <v>338.50333464270147</v>
      </c>
      <c r="AE38" s="40">
        <v>2.452801852102226E-4</v>
      </c>
      <c r="AF38" s="116">
        <f t="shared" si="49"/>
        <v>620500.40358742618</v>
      </c>
      <c r="AG38" s="117">
        <f t="shared" si="50"/>
        <v>30877.174726537218</v>
      </c>
      <c r="AH38" s="118">
        <f t="shared" si="51"/>
        <v>651377.57831396337</v>
      </c>
      <c r="AI38" s="32"/>
      <c r="AJ38" s="35">
        <v>595048.5637932691</v>
      </c>
      <c r="AK38" s="39">
        <v>11.087792568864835</v>
      </c>
      <c r="AL38" s="36">
        <v>0</v>
      </c>
      <c r="AM38" s="39">
        <v>0</v>
      </c>
      <c r="AN38" s="36">
        <v>595048.5637932691</v>
      </c>
      <c r="AO38" s="40">
        <v>7.3073960014401038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52"/>
        <v>595048.5637932691</v>
      </c>
      <c r="AW38" s="117">
        <f t="shared" si="53"/>
        <v>0</v>
      </c>
      <c r="AX38" s="118">
        <f t="shared" si="54"/>
        <v>595048.5637932691</v>
      </c>
      <c r="AY38" s="32"/>
      <c r="AZ38" s="35">
        <v>376574.92913380574</v>
      </c>
      <c r="BA38" s="39">
        <v>1.8443075540088163</v>
      </c>
      <c r="BB38" s="36">
        <v>33845.981139923591</v>
      </c>
      <c r="BC38" s="39">
        <v>0.58077055134769873</v>
      </c>
      <c r="BD38" s="36">
        <v>410420.91027372936</v>
      </c>
      <c r="BE38" s="40">
        <v>1.5637465147974143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5"/>
        <v>376574.92913380574</v>
      </c>
      <c r="BM38" s="117">
        <f t="shared" si="56"/>
        <v>33845.981139923591</v>
      </c>
      <c r="BN38" s="118">
        <f t="shared" si="57"/>
        <v>410420.91027372936</v>
      </c>
      <c r="BO38" s="32"/>
      <c r="BP38" s="35">
        <v>2383016.5695077581</v>
      </c>
      <c r="BQ38" s="39">
        <v>23.083864360308798</v>
      </c>
      <c r="BR38" s="36">
        <v>47271.844131074518</v>
      </c>
      <c r="BS38" s="39">
        <v>2.286093632414862</v>
      </c>
      <c r="BT38" s="36">
        <v>2430288.4136388325</v>
      </c>
      <c r="BU38" s="40">
        <v>19.613177309833933</v>
      </c>
      <c r="BV38" s="38">
        <v>1515.0057671273853</v>
      </c>
      <c r="BW38" s="39">
        <v>4.7685477455002246E-3</v>
      </c>
      <c r="BX38" s="36">
        <v>13315.07163183862</v>
      </c>
      <c r="BY38" s="39">
        <v>6.0552778781577415E-2</v>
      </c>
      <c r="BZ38" s="36">
        <v>14830.077398966005</v>
      </c>
      <c r="CA38" s="40">
        <v>2.7585709447481406E-2</v>
      </c>
      <c r="CB38" s="116">
        <f t="shared" si="58"/>
        <v>2384531.5752748856</v>
      </c>
      <c r="CC38" s="117">
        <f t="shared" si="59"/>
        <v>60586.915762913137</v>
      </c>
      <c r="CD38" s="118">
        <f t="shared" si="60"/>
        <v>2445118.4910377986</v>
      </c>
      <c r="CE38" s="32"/>
      <c r="CF38" s="32"/>
      <c r="CG38" s="38">
        <f t="shared" si="75"/>
        <v>4005183.2126876162</v>
      </c>
      <c r="CH38" s="39">
        <f t="shared" si="61"/>
        <v>6.0641108558617463</v>
      </c>
      <c r="CI38" s="36">
        <f t="shared" si="62"/>
        <v>111765.67999753534</v>
      </c>
      <c r="CJ38" s="39">
        <f t="shared" si="63"/>
        <v>0.57819290186599404</v>
      </c>
      <c r="CK38" s="36">
        <f t="shared" si="64"/>
        <v>4116948.8926851517</v>
      </c>
      <c r="CL38" s="40">
        <f t="shared" si="65"/>
        <v>4.8220536941057679</v>
      </c>
      <c r="CM38" s="38">
        <f t="shared" si="66"/>
        <v>1853.5091017700868</v>
      </c>
      <c r="CN38" s="39">
        <f t="shared" si="67"/>
        <v>6.4652953274371217E-4</v>
      </c>
      <c r="CO38" s="36">
        <f t="shared" si="68"/>
        <v>13315.07163183862</v>
      </c>
      <c r="CP38" s="39">
        <f t="shared" si="69"/>
        <v>8.2429274988697308E-3</v>
      </c>
      <c r="CQ38" s="36">
        <f t="shared" si="70"/>
        <v>15168.580733608707</v>
      </c>
      <c r="CR38" s="40">
        <f t="shared" si="71"/>
        <v>3.3841880788704963E-3</v>
      </c>
      <c r="CS38" s="152"/>
      <c r="CT38" s="161" t="s">
        <v>35</v>
      </c>
      <c r="CU38" s="38">
        <f t="shared" si="72"/>
        <v>4116948.8926851517</v>
      </c>
      <c r="CV38" s="36">
        <f t="shared" si="73"/>
        <v>15168.580733608707</v>
      </c>
      <c r="CW38" s="37">
        <f t="shared" si="74"/>
        <v>4132117.4734187606</v>
      </c>
      <c r="CX38"/>
    </row>
    <row r="39" spans="1:102" s="19" customFormat="1" ht="15.6" x14ac:dyDescent="0.3">
      <c r="A39" s="26">
        <v>26</v>
      </c>
      <c r="B39" s="26" t="s">
        <v>36</v>
      </c>
      <c r="C39" s="34"/>
      <c r="D39" s="3">
        <v>89987.14</v>
      </c>
      <c r="E39" s="5">
        <v>0.82681410562681468</v>
      </c>
      <c r="F39" s="3">
        <v>975.82</v>
      </c>
      <c r="G39" s="5">
        <v>3.1604482445912685E-2</v>
      </c>
      <c r="H39" s="3">
        <v>90962.96</v>
      </c>
      <c r="I39" s="5">
        <v>0.65107478240952821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6"/>
        <v>89987.14</v>
      </c>
      <c r="Q39" s="117">
        <f t="shared" si="47"/>
        <v>975.82</v>
      </c>
      <c r="R39" s="118">
        <f t="shared" si="48"/>
        <v>90962.96</v>
      </c>
      <c r="S39" s="32"/>
      <c r="T39" s="35">
        <v>248451.65952254643</v>
      </c>
      <c r="U39" s="39">
        <v>1.3038317521059348</v>
      </c>
      <c r="V39" s="36">
        <v>11310.217941067449</v>
      </c>
      <c r="W39" s="39">
        <v>0.20303410657859924</v>
      </c>
      <c r="X39" s="36">
        <v>259761.87746361387</v>
      </c>
      <c r="Y39" s="40">
        <v>1.0548234493631305</v>
      </c>
      <c r="Z39" s="38">
        <v>720.38298861752696</v>
      </c>
      <c r="AA39" s="39">
        <v>7.6521217890659064E-4</v>
      </c>
      <c r="AB39" s="36">
        <v>2.8916925613257156</v>
      </c>
      <c r="AC39" s="39">
        <v>6.5922247278610731E-6</v>
      </c>
      <c r="AD39" s="36">
        <v>723.27468117885269</v>
      </c>
      <c r="AE39" s="40">
        <v>5.240862632702539E-4</v>
      </c>
      <c r="AF39" s="116">
        <f t="shared" si="49"/>
        <v>249172.04251116395</v>
      </c>
      <c r="AG39" s="117">
        <f t="shared" si="50"/>
        <v>11313.109633628774</v>
      </c>
      <c r="AH39" s="118">
        <f t="shared" si="51"/>
        <v>260485.15214479272</v>
      </c>
      <c r="AI39" s="32"/>
      <c r="AJ39" s="35">
        <v>146740.18861327833</v>
      </c>
      <c r="AK39" s="39">
        <v>2.7342722457614239</v>
      </c>
      <c r="AL39" s="36">
        <v>0</v>
      </c>
      <c r="AM39" s="39">
        <v>0</v>
      </c>
      <c r="AN39" s="36">
        <v>146740.18861327833</v>
      </c>
      <c r="AO39" s="40">
        <v>1.8020187473232347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52"/>
        <v>146740.18861327833</v>
      </c>
      <c r="AW39" s="117">
        <f t="shared" si="53"/>
        <v>0</v>
      </c>
      <c r="AX39" s="118">
        <f t="shared" si="54"/>
        <v>146740.18861327833</v>
      </c>
      <c r="AY39" s="32"/>
      <c r="AZ39" s="35">
        <v>306392.37717257149</v>
      </c>
      <c r="BA39" s="39">
        <v>1.5005825719993839</v>
      </c>
      <c r="BB39" s="36">
        <v>19195.263467802411</v>
      </c>
      <c r="BC39" s="39">
        <v>0.32937570051145854</v>
      </c>
      <c r="BD39" s="36">
        <v>325587.64064037392</v>
      </c>
      <c r="BE39" s="40">
        <v>1.2405229011673167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5"/>
        <v>306392.37717257149</v>
      </c>
      <c r="BM39" s="117">
        <f t="shared" si="56"/>
        <v>19195.263467802411</v>
      </c>
      <c r="BN39" s="118">
        <f t="shared" si="57"/>
        <v>325587.64064037392</v>
      </c>
      <c r="BO39" s="32"/>
      <c r="BP39" s="35">
        <v>624507.82369715883</v>
      </c>
      <c r="BQ39" s="39">
        <v>6.0494979676766034</v>
      </c>
      <c r="BR39" s="36">
        <v>16669.223997503723</v>
      </c>
      <c r="BS39" s="39">
        <v>0.80613328162799702</v>
      </c>
      <c r="BT39" s="36">
        <v>641177.04769466259</v>
      </c>
      <c r="BU39" s="40">
        <v>5.1744965959007887</v>
      </c>
      <c r="BV39" s="38">
        <v>277.85141961258387</v>
      </c>
      <c r="BW39" s="39">
        <v>8.7454964814415712E-4</v>
      </c>
      <c r="BX39" s="36">
        <v>2963.5948997356591</v>
      </c>
      <c r="BY39" s="39">
        <v>1.3477502136210772E-2</v>
      </c>
      <c r="BZ39" s="36">
        <v>3241.4463193482429</v>
      </c>
      <c r="CA39" s="40">
        <v>6.0294760404543211E-3</v>
      </c>
      <c r="CB39" s="116">
        <f t="shared" si="58"/>
        <v>624785.67511677137</v>
      </c>
      <c r="CC39" s="117">
        <f t="shared" si="59"/>
        <v>19632.818897239384</v>
      </c>
      <c r="CD39" s="118">
        <f t="shared" si="60"/>
        <v>644418.49401401076</v>
      </c>
      <c r="CE39" s="32"/>
      <c r="CF39" s="32"/>
      <c r="CG39" s="38">
        <f t="shared" si="75"/>
        <v>1416079.1890055551</v>
      </c>
      <c r="CH39" s="39">
        <f t="shared" si="61"/>
        <v>2.1440370456976265</v>
      </c>
      <c r="CI39" s="36">
        <f t="shared" si="62"/>
        <v>48150.525406373585</v>
      </c>
      <c r="CJ39" s="39">
        <f t="shared" si="63"/>
        <v>0.24909517851720983</v>
      </c>
      <c r="CK39" s="36">
        <f t="shared" si="64"/>
        <v>1464229.7144119288</v>
      </c>
      <c r="CL39" s="40">
        <f t="shared" si="65"/>
        <v>1.7150065467036735</v>
      </c>
      <c r="CM39" s="38">
        <f t="shared" si="66"/>
        <v>998.23440823011083</v>
      </c>
      <c r="CN39" s="39">
        <f t="shared" si="67"/>
        <v>3.4819792624992725E-4</v>
      </c>
      <c r="CO39" s="36">
        <f t="shared" si="68"/>
        <v>2966.4865922969848</v>
      </c>
      <c r="CP39" s="39">
        <f t="shared" si="69"/>
        <v>1.8364553028917224E-3</v>
      </c>
      <c r="CQ39" s="36">
        <f t="shared" si="70"/>
        <v>3964.7210005270954</v>
      </c>
      <c r="CR39" s="40">
        <f t="shared" si="71"/>
        <v>8.845495687215308E-4</v>
      </c>
      <c r="CS39" s="152"/>
      <c r="CT39" s="161" t="s">
        <v>36</v>
      </c>
      <c r="CU39" s="38">
        <f t="shared" si="72"/>
        <v>1464229.7144119288</v>
      </c>
      <c r="CV39" s="36">
        <f t="shared" si="73"/>
        <v>3964.7210005270954</v>
      </c>
      <c r="CW39" s="37">
        <f t="shared" si="74"/>
        <v>1468194.4354124558</v>
      </c>
      <c r="CX39"/>
    </row>
    <row r="40" spans="1:102" s="19" customFormat="1" ht="15.6" x14ac:dyDescent="0.3">
      <c r="A40" s="26">
        <v>27</v>
      </c>
      <c r="B40" s="26" t="s">
        <v>37</v>
      </c>
      <c r="C40" s="34"/>
      <c r="D40" s="3">
        <v>55511.530000000006</v>
      </c>
      <c r="E40" s="5">
        <v>0.51004750266455956</v>
      </c>
      <c r="F40" s="3">
        <v>212.14</v>
      </c>
      <c r="G40" s="5">
        <v>6.8707086410156751E-3</v>
      </c>
      <c r="H40" s="3">
        <v>55723.670000000006</v>
      </c>
      <c r="I40" s="5">
        <v>0.39884669892349983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6"/>
        <v>55511.530000000006</v>
      </c>
      <c r="Q40" s="117">
        <f t="shared" si="47"/>
        <v>212.14</v>
      </c>
      <c r="R40" s="118">
        <f t="shared" si="48"/>
        <v>55723.670000000006</v>
      </c>
      <c r="S40" s="32"/>
      <c r="T40" s="35">
        <v>271745.77767228265</v>
      </c>
      <c r="U40" s="39">
        <v>1.4260752941265391</v>
      </c>
      <c r="V40" s="36">
        <v>8756.6551074078143</v>
      </c>
      <c r="W40" s="39">
        <v>0.15719411028269512</v>
      </c>
      <c r="X40" s="36">
        <v>280502.43277969048</v>
      </c>
      <c r="Y40" s="40">
        <v>1.1390452925135952</v>
      </c>
      <c r="Z40" s="38">
        <v>484.8181831189379</v>
      </c>
      <c r="AA40" s="39">
        <v>5.1498825505296049E-4</v>
      </c>
      <c r="AB40" s="36">
        <v>0</v>
      </c>
      <c r="AC40" s="39">
        <v>0</v>
      </c>
      <c r="AD40" s="36">
        <v>484.8181831189379</v>
      </c>
      <c r="AE40" s="40">
        <v>3.5130021355392479E-4</v>
      </c>
      <c r="AF40" s="116">
        <f t="shared" si="49"/>
        <v>272230.5958554016</v>
      </c>
      <c r="AG40" s="117">
        <f t="shared" si="50"/>
        <v>8756.6551074078143</v>
      </c>
      <c r="AH40" s="118">
        <f t="shared" si="51"/>
        <v>280987.25096280943</v>
      </c>
      <c r="AI40" s="32"/>
      <c r="AJ40" s="35">
        <v>253760.48637306548</v>
      </c>
      <c r="AK40" s="39">
        <v>4.7284268987099241</v>
      </c>
      <c r="AL40" s="36">
        <v>0</v>
      </c>
      <c r="AM40" s="39">
        <v>0</v>
      </c>
      <c r="AN40" s="36">
        <v>253760.48637306548</v>
      </c>
      <c r="AO40" s="40">
        <v>3.1162639089912378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52"/>
        <v>253760.48637306548</v>
      </c>
      <c r="AW40" s="117">
        <f t="shared" si="53"/>
        <v>0</v>
      </c>
      <c r="AX40" s="118">
        <f t="shared" si="54"/>
        <v>253760.48637306548</v>
      </c>
      <c r="AY40" s="32"/>
      <c r="AZ40" s="35">
        <v>311575.77245056565</v>
      </c>
      <c r="BA40" s="39">
        <v>1.525968688617948</v>
      </c>
      <c r="BB40" s="36">
        <v>24058.715479566006</v>
      </c>
      <c r="BC40" s="39">
        <v>0.41282873130551262</v>
      </c>
      <c r="BD40" s="36">
        <v>335634.48793013167</v>
      </c>
      <c r="BE40" s="40">
        <v>1.2788024382006085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5"/>
        <v>311575.77245056565</v>
      </c>
      <c r="BM40" s="117">
        <f t="shared" si="56"/>
        <v>24058.715479566006</v>
      </c>
      <c r="BN40" s="118">
        <f t="shared" si="57"/>
        <v>335634.48793013167</v>
      </c>
      <c r="BO40" s="32"/>
      <c r="BP40" s="35">
        <v>1156412.7200829738</v>
      </c>
      <c r="BQ40" s="39">
        <v>11.201967588687472</v>
      </c>
      <c r="BR40" s="36">
        <v>13036.624385375917</v>
      </c>
      <c r="BS40" s="39">
        <v>0.63045867034412983</v>
      </c>
      <c r="BT40" s="36">
        <v>1169449.3444683498</v>
      </c>
      <c r="BU40" s="40">
        <v>9.437817017604166</v>
      </c>
      <c r="BV40" s="38">
        <v>73.881702937043727</v>
      </c>
      <c r="BW40" s="39">
        <v>2.3254593191560717E-4</v>
      </c>
      <c r="BX40" s="36">
        <v>685.61140690918432</v>
      </c>
      <c r="BY40" s="39">
        <v>3.1179461140431863E-3</v>
      </c>
      <c r="BZ40" s="36">
        <v>759.49310984622809</v>
      </c>
      <c r="CA40" s="40">
        <v>1.4127476001603945E-3</v>
      </c>
      <c r="CB40" s="116">
        <f t="shared" si="58"/>
        <v>1156486.6017859108</v>
      </c>
      <c r="CC40" s="117">
        <f t="shared" si="59"/>
        <v>13722.235792285101</v>
      </c>
      <c r="CD40" s="118">
        <f t="shared" si="60"/>
        <v>1170208.8375781958</v>
      </c>
      <c r="CE40" s="32"/>
      <c r="CF40" s="32"/>
      <c r="CG40" s="38">
        <f t="shared" si="75"/>
        <v>2049006.2865788876</v>
      </c>
      <c r="CH40" s="39">
        <f t="shared" si="61"/>
        <v>3.1023303070907771</v>
      </c>
      <c r="CI40" s="36">
        <f t="shared" si="62"/>
        <v>46064.134972349733</v>
      </c>
      <c r="CJ40" s="39">
        <f t="shared" si="63"/>
        <v>0.23830173871081933</v>
      </c>
      <c r="CK40" s="36">
        <f t="shared" si="64"/>
        <v>2095070.4215512373</v>
      </c>
      <c r="CL40" s="40">
        <f t="shared" si="65"/>
        <v>2.4538905701750897</v>
      </c>
      <c r="CM40" s="38">
        <f t="shared" si="66"/>
        <v>558.69988605598166</v>
      </c>
      <c r="CN40" s="39">
        <f t="shared" si="67"/>
        <v>1.9488222417185898E-4</v>
      </c>
      <c r="CO40" s="36">
        <f t="shared" si="68"/>
        <v>685.61140690918432</v>
      </c>
      <c r="CP40" s="39">
        <f t="shared" si="69"/>
        <v>4.244397083104611E-4</v>
      </c>
      <c r="CQ40" s="36">
        <f t="shared" si="70"/>
        <v>1244.3112929651661</v>
      </c>
      <c r="CR40" s="40">
        <f t="shared" si="71"/>
        <v>2.7761222476974795E-4</v>
      </c>
      <c r="CS40" s="152"/>
      <c r="CT40" s="161" t="s">
        <v>37</v>
      </c>
      <c r="CU40" s="38">
        <f t="shared" si="72"/>
        <v>2095070.4215512373</v>
      </c>
      <c r="CV40" s="36">
        <f t="shared" si="73"/>
        <v>1244.3112929651661</v>
      </c>
      <c r="CW40" s="37">
        <f t="shared" si="74"/>
        <v>2096314.7328442025</v>
      </c>
      <c r="CX40"/>
    </row>
    <row r="41" spans="1:102" s="19" customFormat="1" ht="15.6" x14ac:dyDescent="0.3">
      <c r="A41" s="26">
        <v>28</v>
      </c>
      <c r="B41" s="26" t="s">
        <v>38</v>
      </c>
      <c r="C41" s="34"/>
      <c r="D41" s="3">
        <v>57998174.979999997</v>
      </c>
      <c r="E41" s="5">
        <v>532.89513561689148</v>
      </c>
      <c r="F41" s="3">
        <v>6028451.5899999999</v>
      </c>
      <c r="G41" s="5">
        <v>195.24716899857495</v>
      </c>
      <c r="H41" s="3">
        <v>64026626.569999993</v>
      </c>
      <c r="I41" s="5">
        <v>458.27578568770036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6"/>
        <v>57998174.979999997</v>
      </c>
      <c r="Q41" s="117">
        <f t="shared" si="47"/>
        <v>6028451.5899999999</v>
      </c>
      <c r="R41" s="118">
        <f t="shared" si="48"/>
        <v>64026626.569999993</v>
      </c>
      <c r="S41" s="32"/>
      <c r="T41" s="35">
        <v>90788610.474615365</v>
      </c>
      <c r="U41" s="39">
        <v>476.44307666875898</v>
      </c>
      <c r="V41" s="36">
        <v>8379273.6858174047</v>
      </c>
      <c r="W41" s="39">
        <v>150.41959009473675</v>
      </c>
      <c r="X41" s="36">
        <v>99167884.160432771</v>
      </c>
      <c r="Y41" s="40">
        <v>402.69423156907823</v>
      </c>
      <c r="Z41" s="38">
        <v>1377329.8501284409</v>
      </c>
      <c r="AA41" s="39">
        <v>1.4630406219231891</v>
      </c>
      <c r="AB41" s="36">
        <v>1223249.7507458946</v>
      </c>
      <c r="AC41" s="39">
        <v>2.7886564993340839</v>
      </c>
      <c r="AD41" s="36">
        <v>2600579.6008743355</v>
      </c>
      <c r="AE41" s="40">
        <v>1.8843851178886371</v>
      </c>
      <c r="AF41" s="116">
        <f t="shared" si="49"/>
        <v>92165940.324743807</v>
      </c>
      <c r="AG41" s="117">
        <f t="shared" si="50"/>
        <v>9602523.4365633</v>
      </c>
      <c r="AH41" s="118">
        <f t="shared" si="51"/>
        <v>101768463.76130711</v>
      </c>
      <c r="AI41" s="32"/>
      <c r="AJ41" s="35">
        <v>57413337.922417089</v>
      </c>
      <c r="AK41" s="39">
        <v>1069.8071053425213</v>
      </c>
      <c r="AL41" s="36">
        <v>7217966.5745784659</v>
      </c>
      <c r="AM41" s="39">
        <v>259.97574465417324</v>
      </c>
      <c r="AN41" s="36">
        <v>64631304.496995553</v>
      </c>
      <c r="AO41" s="40">
        <v>793.69410294599788</v>
      </c>
      <c r="AP41" s="38">
        <v>0</v>
      </c>
      <c r="AQ41" s="39">
        <v>0</v>
      </c>
      <c r="AR41" s="36">
        <v>3566.6327792124857</v>
      </c>
      <c r="AS41" s="39">
        <v>2.498621853957074E-2</v>
      </c>
      <c r="AT41" s="36">
        <v>3566.6327792124857</v>
      </c>
      <c r="AU41" s="40">
        <v>1.1626406686483312E-2</v>
      </c>
      <c r="AV41" s="116">
        <f t="shared" si="52"/>
        <v>57413337.922417089</v>
      </c>
      <c r="AW41" s="117">
        <f t="shared" si="53"/>
        <v>7221533.2073576786</v>
      </c>
      <c r="AX41" s="118">
        <f t="shared" si="54"/>
        <v>64634871.129774764</v>
      </c>
      <c r="AY41" s="32"/>
      <c r="AZ41" s="35">
        <v>108398019.43975426</v>
      </c>
      <c r="BA41" s="39">
        <v>530.88846501859757</v>
      </c>
      <c r="BB41" s="36">
        <v>10348730.366066877</v>
      </c>
      <c r="BC41" s="39">
        <v>177.57611503718107</v>
      </c>
      <c r="BD41" s="36">
        <v>118746749.80582114</v>
      </c>
      <c r="BE41" s="40">
        <v>452.43751354804976</v>
      </c>
      <c r="BF41" s="38">
        <v>145535.84576774095</v>
      </c>
      <c r="BG41" s="39">
        <v>0.13371170100862065</v>
      </c>
      <c r="BH41" s="36">
        <v>302452.8558485129</v>
      </c>
      <c r="BI41" s="39">
        <v>0.57724432788976099</v>
      </c>
      <c r="BJ41" s="36">
        <v>447988.70161625382</v>
      </c>
      <c r="BK41" s="40">
        <v>0.27784140413687375</v>
      </c>
      <c r="BL41" s="116">
        <f t="shared" si="55"/>
        <v>108543555.285522</v>
      </c>
      <c r="BM41" s="117">
        <f t="shared" si="56"/>
        <v>10651183.22191539</v>
      </c>
      <c r="BN41" s="118">
        <f t="shared" si="57"/>
        <v>119194738.50743739</v>
      </c>
      <c r="BO41" s="32"/>
      <c r="BP41" s="35">
        <v>78116492.40602237</v>
      </c>
      <c r="BQ41" s="39">
        <v>756.70078759720604</v>
      </c>
      <c r="BR41" s="36">
        <v>6740753.5381306512</v>
      </c>
      <c r="BS41" s="39">
        <v>325.98672686578254</v>
      </c>
      <c r="BT41" s="36">
        <v>84857245.944153026</v>
      </c>
      <c r="BU41" s="40">
        <v>684.82415559678338</v>
      </c>
      <c r="BV41" s="38">
        <v>23081.619452113358</v>
      </c>
      <c r="BW41" s="39">
        <v>7.2650419416927986E-2</v>
      </c>
      <c r="BX41" s="36">
        <v>16816.278692036325</v>
      </c>
      <c r="BY41" s="39">
        <v>7.6475172775891456E-2</v>
      </c>
      <c r="BZ41" s="36">
        <v>39897.898144149687</v>
      </c>
      <c r="CA41" s="40">
        <v>7.4214840297897489E-2</v>
      </c>
      <c r="CB41" s="116">
        <f t="shared" si="58"/>
        <v>78139574.025474489</v>
      </c>
      <c r="CC41" s="117">
        <f t="shared" si="59"/>
        <v>6757569.8168226872</v>
      </c>
      <c r="CD41" s="118">
        <f t="shared" si="60"/>
        <v>84897143.842297181</v>
      </c>
      <c r="CE41" s="32"/>
      <c r="CF41" s="32"/>
      <c r="CG41" s="38">
        <f t="shared" si="75"/>
        <v>392714635.22280908</v>
      </c>
      <c r="CH41" s="39">
        <f t="shared" si="61"/>
        <v>594.59579156489497</v>
      </c>
      <c r="CI41" s="36">
        <f t="shared" si="62"/>
        <v>38715175.754593402</v>
      </c>
      <c r="CJ41" s="39">
        <f t="shared" si="63"/>
        <v>200.28366325238628</v>
      </c>
      <c r="CK41" s="36">
        <f t="shared" si="64"/>
        <v>431429810.97740245</v>
      </c>
      <c r="CL41" s="40">
        <f t="shared" si="65"/>
        <v>505.32026702281331</v>
      </c>
      <c r="CM41" s="38">
        <f t="shared" si="66"/>
        <v>1545947.315348295</v>
      </c>
      <c r="CN41" s="39">
        <f t="shared" si="67"/>
        <v>0.53924774066877479</v>
      </c>
      <c r="CO41" s="36">
        <f t="shared" si="68"/>
        <v>1546085.5180656563</v>
      </c>
      <c r="CP41" s="39">
        <f t="shared" si="69"/>
        <v>0.95713122579032273</v>
      </c>
      <c r="CQ41" s="36">
        <f t="shared" si="70"/>
        <v>3092032.8334139511</v>
      </c>
      <c r="CR41" s="40">
        <f t="shared" si="71"/>
        <v>0.68984836736443933</v>
      </c>
      <c r="CS41" s="152"/>
      <c r="CT41" s="161" t="s">
        <v>38</v>
      </c>
      <c r="CU41" s="38">
        <f t="shared" si="72"/>
        <v>431429810.97740245</v>
      </c>
      <c r="CV41" s="36">
        <f t="shared" si="73"/>
        <v>3092032.8334139511</v>
      </c>
      <c r="CW41" s="37">
        <f t="shared" si="74"/>
        <v>434521843.81081641</v>
      </c>
      <c r="CX41"/>
    </row>
    <row r="42" spans="1:102" s="19" customFormat="1" ht="15.6" x14ac:dyDescent="0.3">
      <c r="A42" s="26">
        <v>29</v>
      </c>
      <c r="B42" s="26" t="s">
        <v>39</v>
      </c>
      <c r="C42" s="34"/>
      <c r="D42" s="3">
        <v>2233441.94</v>
      </c>
      <c r="E42" s="5">
        <v>20.521168914697341</v>
      </c>
      <c r="F42" s="3">
        <v>138784.18</v>
      </c>
      <c r="G42" s="5">
        <v>4.4948885866044819</v>
      </c>
      <c r="H42" s="3">
        <v>2372226.12</v>
      </c>
      <c r="I42" s="5">
        <v>16.979401339899223</v>
      </c>
      <c r="J42" s="38">
        <v>483569.93</v>
      </c>
      <c r="K42" s="39">
        <v>1.3610991080249606</v>
      </c>
      <c r="L42" s="36">
        <v>186670.37999999998</v>
      </c>
      <c r="M42" s="39">
        <v>0.64350235275867407</v>
      </c>
      <c r="N42" s="36">
        <v>670240.30999999994</v>
      </c>
      <c r="O42" s="40">
        <v>1.0385461692936078</v>
      </c>
      <c r="P42" s="116">
        <f t="shared" si="46"/>
        <v>2717011.87</v>
      </c>
      <c r="Q42" s="117">
        <f t="shared" si="47"/>
        <v>325454.55999999994</v>
      </c>
      <c r="R42" s="118">
        <f t="shared" si="48"/>
        <v>3042466.43</v>
      </c>
      <c r="S42" s="32"/>
      <c r="T42" s="35">
        <v>2844754.7300167247</v>
      </c>
      <c r="U42" s="39">
        <v>14.928785547567498</v>
      </c>
      <c r="V42" s="36">
        <v>243758.87993680604</v>
      </c>
      <c r="W42" s="39">
        <v>4.3758101449898765</v>
      </c>
      <c r="X42" s="36">
        <v>3088513.6099535306</v>
      </c>
      <c r="Y42" s="40">
        <v>12.541627013426936</v>
      </c>
      <c r="Z42" s="38">
        <v>1978280.3919702629</v>
      </c>
      <c r="AA42" s="39">
        <v>2.1013881131935963</v>
      </c>
      <c r="AB42" s="36">
        <v>475588.60424354085</v>
      </c>
      <c r="AC42" s="39">
        <v>1.0842048007156946</v>
      </c>
      <c r="AD42" s="36">
        <v>2453868.9962138035</v>
      </c>
      <c r="AE42" s="40">
        <v>1.7780783238317268</v>
      </c>
      <c r="AF42" s="116">
        <f t="shared" si="49"/>
        <v>4823035.1219869871</v>
      </c>
      <c r="AG42" s="117">
        <f t="shared" si="50"/>
        <v>719347.48418034683</v>
      </c>
      <c r="AH42" s="118">
        <f t="shared" si="51"/>
        <v>5542382.6061673341</v>
      </c>
      <c r="AI42" s="32"/>
      <c r="AJ42" s="35">
        <v>453261.47670002596</v>
      </c>
      <c r="AK42" s="39">
        <v>8.4458135669969625</v>
      </c>
      <c r="AL42" s="36">
        <v>49881.13880131756</v>
      </c>
      <c r="AM42" s="39">
        <v>1.7966121164571949</v>
      </c>
      <c r="AN42" s="36">
        <v>503142.61550134351</v>
      </c>
      <c r="AO42" s="40">
        <v>6.1787601220830339</v>
      </c>
      <c r="AP42" s="38">
        <v>181127.46664508578</v>
      </c>
      <c r="AQ42" s="39">
        <v>1.1042607065043699</v>
      </c>
      <c r="AR42" s="36">
        <v>51929.715828431916</v>
      </c>
      <c r="AS42" s="39">
        <v>0.36379613733979654</v>
      </c>
      <c r="AT42" s="36">
        <v>233057.18247351769</v>
      </c>
      <c r="AU42" s="40">
        <v>0.75971308300524076</v>
      </c>
      <c r="AV42" s="116">
        <f t="shared" si="52"/>
        <v>634388.94334511179</v>
      </c>
      <c r="AW42" s="117">
        <f t="shared" si="53"/>
        <v>101810.85462974948</v>
      </c>
      <c r="AX42" s="118">
        <f t="shared" si="54"/>
        <v>736199.79797486123</v>
      </c>
      <c r="AY42" s="32"/>
      <c r="AZ42" s="35">
        <v>3040096.415929636</v>
      </c>
      <c r="BA42" s="39">
        <v>14.889129230432397</v>
      </c>
      <c r="BB42" s="36">
        <v>221960.64981112338</v>
      </c>
      <c r="BC42" s="39">
        <v>3.8086710630540352</v>
      </c>
      <c r="BD42" s="36">
        <v>3262057.0657407595</v>
      </c>
      <c r="BE42" s="40">
        <v>12.428777968988644</v>
      </c>
      <c r="BF42" s="38">
        <v>1748344.32882304</v>
      </c>
      <c r="BG42" s="39">
        <v>1.6062990730735944</v>
      </c>
      <c r="BH42" s="36">
        <v>302865.35048133408</v>
      </c>
      <c r="BI42" s="39">
        <v>0.57803159169791052</v>
      </c>
      <c r="BJ42" s="36">
        <v>2051209.6793043741</v>
      </c>
      <c r="BK42" s="40">
        <v>1.2721548008263348</v>
      </c>
      <c r="BL42" s="116">
        <f t="shared" si="55"/>
        <v>4788440.7447526762</v>
      </c>
      <c r="BM42" s="117">
        <f t="shared" si="56"/>
        <v>524826.00029245741</v>
      </c>
      <c r="BN42" s="118">
        <f t="shared" si="57"/>
        <v>5313266.7450451339</v>
      </c>
      <c r="BO42" s="32"/>
      <c r="BP42" s="35">
        <v>1035616.061106646</v>
      </c>
      <c r="BQ42" s="39">
        <v>10.031831498713066</v>
      </c>
      <c r="BR42" s="36">
        <v>80988.376426781164</v>
      </c>
      <c r="BS42" s="39">
        <v>3.9166445704024162</v>
      </c>
      <c r="BT42" s="36">
        <v>1116604.437533427</v>
      </c>
      <c r="BU42" s="40">
        <v>9.01134231451144</v>
      </c>
      <c r="BV42" s="38">
        <v>339775.20603150746</v>
      </c>
      <c r="BW42" s="39">
        <v>1.0694575082513109</v>
      </c>
      <c r="BX42" s="36">
        <v>162046.90445761147</v>
      </c>
      <c r="BY42" s="39">
        <v>0.73693860830594782</v>
      </c>
      <c r="BZ42" s="36">
        <v>501822.11048911896</v>
      </c>
      <c r="CA42" s="40">
        <v>0.93344886623720047</v>
      </c>
      <c r="CB42" s="116">
        <f t="shared" si="58"/>
        <v>1375391.2671381533</v>
      </c>
      <c r="CC42" s="117">
        <f t="shared" si="59"/>
        <v>243035.28088439262</v>
      </c>
      <c r="CD42" s="118">
        <f t="shared" si="60"/>
        <v>1618426.5480225459</v>
      </c>
      <c r="CE42" s="32"/>
      <c r="CF42" s="32"/>
      <c r="CG42" s="38">
        <f t="shared" si="75"/>
        <v>9607170.6237530317</v>
      </c>
      <c r="CH42" s="39">
        <f t="shared" si="61"/>
        <v>14.545888310193694</v>
      </c>
      <c r="CI42" s="36">
        <f t="shared" si="62"/>
        <v>735373.2249760282</v>
      </c>
      <c r="CJ42" s="39">
        <f t="shared" si="63"/>
        <v>3.8042767593130598</v>
      </c>
      <c r="CK42" s="36">
        <f t="shared" si="64"/>
        <v>10342543.848729059</v>
      </c>
      <c r="CL42" s="40">
        <f t="shared" si="65"/>
        <v>12.113898683762185</v>
      </c>
      <c r="CM42" s="38">
        <f t="shared" si="66"/>
        <v>4731097.3234698968</v>
      </c>
      <c r="CN42" s="39">
        <f t="shared" si="67"/>
        <v>1.6502719835510355</v>
      </c>
      <c r="CO42" s="36">
        <f t="shared" si="68"/>
        <v>1179100.9550109182</v>
      </c>
      <c r="CP42" s="39">
        <f t="shared" si="69"/>
        <v>0.72994302657468846</v>
      </c>
      <c r="CQ42" s="36">
        <f t="shared" si="70"/>
        <v>5910198.2784808148</v>
      </c>
      <c r="CR42" s="40">
        <f t="shared" si="71"/>
        <v>1.3185955172114034</v>
      </c>
      <c r="CS42" s="152"/>
      <c r="CT42" s="161" t="s">
        <v>39</v>
      </c>
      <c r="CU42" s="38">
        <f t="shared" si="72"/>
        <v>10342543.848729059</v>
      </c>
      <c r="CV42" s="36">
        <f t="shared" si="73"/>
        <v>5910198.2784808148</v>
      </c>
      <c r="CW42" s="37">
        <f t="shared" si="74"/>
        <v>16252742.127209874</v>
      </c>
      <c r="CX42"/>
    </row>
    <row r="43" spans="1:102" s="19" customFormat="1" ht="15.6" x14ac:dyDescent="0.3">
      <c r="A43" s="26">
        <v>30</v>
      </c>
      <c r="B43" s="26" t="s">
        <v>55</v>
      </c>
      <c r="C43" s="34"/>
      <c r="D43" s="3">
        <v>3404805.1800000006</v>
      </c>
      <c r="E43" s="5">
        <v>31.283813995369187</v>
      </c>
      <c r="F43" s="3">
        <v>2279082.52</v>
      </c>
      <c r="G43" s="5">
        <v>73.814047156367408</v>
      </c>
      <c r="H43" s="3">
        <v>5683887.7000000011</v>
      </c>
      <c r="I43" s="5">
        <v>40.682888370361894</v>
      </c>
      <c r="J43" s="38">
        <v>7732490.5999999996</v>
      </c>
      <c r="K43" s="39">
        <v>21.76455855820355</v>
      </c>
      <c r="L43" s="36">
        <v>10257276.76</v>
      </c>
      <c r="M43" s="39">
        <v>35.359555854318558</v>
      </c>
      <c r="N43" s="36">
        <v>17989767.359999999</v>
      </c>
      <c r="O43" s="40">
        <v>27.875380963301328</v>
      </c>
      <c r="P43" s="116">
        <f t="shared" si="46"/>
        <v>11137295.780000001</v>
      </c>
      <c r="Q43" s="117">
        <f t="shared" si="47"/>
        <v>12536359.279999999</v>
      </c>
      <c r="R43" s="118">
        <f t="shared" si="48"/>
        <v>23673655.060000002</v>
      </c>
      <c r="S43" s="32"/>
      <c r="T43" s="35">
        <v>5813964.4004112156</v>
      </c>
      <c r="U43" s="39">
        <v>30.510689304459163</v>
      </c>
      <c r="V43" s="36">
        <v>4433357.2364139073</v>
      </c>
      <c r="W43" s="39">
        <v>79.584914307505599</v>
      </c>
      <c r="X43" s="36">
        <v>10247321.636825122</v>
      </c>
      <c r="Y43" s="40">
        <v>41.611630086879863</v>
      </c>
      <c r="Z43" s="38">
        <v>19486545.92511579</v>
      </c>
      <c r="AA43" s="39">
        <v>20.699187102317985</v>
      </c>
      <c r="AB43" s="36">
        <v>13977790.458570112</v>
      </c>
      <c r="AC43" s="39">
        <v>31.865329369454855</v>
      </c>
      <c r="AD43" s="36">
        <v>33464336.383685902</v>
      </c>
      <c r="AE43" s="40">
        <v>24.248324273648763</v>
      </c>
      <c r="AF43" s="116">
        <f t="shared" si="49"/>
        <v>25300510.325527005</v>
      </c>
      <c r="AG43" s="117">
        <f t="shared" si="50"/>
        <v>18411147.694984019</v>
      </c>
      <c r="AH43" s="118">
        <f t="shared" si="51"/>
        <v>43711658.020511024</v>
      </c>
      <c r="AI43" s="32"/>
      <c r="AJ43" s="35">
        <v>969837.32575390639</v>
      </c>
      <c r="AK43" s="39">
        <v>18.07139071969565</v>
      </c>
      <c r="AL43" s="36">
        <v>1352376.9202084015</v>
      </c>
      <c r="AM43" s="39">
        <v>48.709729153162421</v>
      </c>
      <c r="AN43" s="36">
        <v>2322214.2459623078</v>
      </c>
      <c r="AO43" s="40">
        <v>28.517570040430645</v>
      </c>
      <c r="AP43" s="38">
        <v>2936250.9249340706</v>
      </c>
      <c r="AQ43" s="39">
        <v>17.90113107028197</v>
      </c>
      <c r="AR43" s="36">
        <v>2750418.367101009</v>
      </c>
      <c r="AS43" s="39">
        <v>19.268188975375562</v>
      </c>
      <c r="AT43" s="36">
        <v>5686669.2920350796</v>
      </c>
      <c r="AU43" s="40">
        <v>18.537240577745802</v>
      </c>
      <c r="AV43" s="116">
        <f t="shared" si="52"/>
        <v>3906088.2506879768</v>
      </c>
      <c r="AW43" s="117">
        <f t="shared" si="53"/>
        <v>4102795.2873094105</v>
      </c>
      <c r="AX43" s="118">
        <f t="shared" si="54"/>
        <v>8008883.5379973873</v>
      </c>
      <c r="AY43" s="32"/>
      <c r="AZ43" s="35">
        <v>4374526.1541345734</v>
      </c>
      <c r="BA43" s="39">
        <v>21.42461169636918</v>
      </c>
      <c r="BB43" s="36">
        <v>2363629.7388175395</v>
      </c>
      <c r="BC43" s="39">
        <v>40.558036740606028</v>
      </c>
      <c r="BD43" s="36">
        <v>6738155.8929521125</v>
      </c>
      <c r="BE43" s="40">
        <v>25.673077394468159</v>
      </c>
      <c r="BF43" s="38">
        <v>16807435.786673844</v>
      </c>
      <c r="BG43" s="39">
        <v>15.441905853323904</v>
      </c>
      <c r="BH43" s="36">
        <v>12404878.619987151</v>
      </c>
      <c r="BI43" s="39">
        <v>23.675246184929538</v>
      </c>
      <c r="BJ43" s="36">
        <v>29212314.406660996</v>
      </c>
      <c r="BK43" s="40">
        <v>18.117399888774425</v>
      </c>
      <c r="BL43" s="116">
        <f t="shared" si="55"/>
        <v>21181961.940808415</v>
      </c>
      <c r="BM43" s="117">
        <f t="shared" si="56"/>
        <v>14768508.35880469</v>
      </c>
      <c r="BN43" s="118">
        <f t="shared" si="57"/>
        <v>35950470.299613103</v>
      </c>
      <c r="BO43" s="32"/>
      <c r="BP43" s="35">
        <v>1953954.4618126426</v>
      </c>
      <c r="BQ43" s="39">
        <v>18.927614830651464</v>
      </c>
      <c r="BR43" s="36">
        <v>1403298.6173465962</v>
      </c>
      <c r="BS43" s="39">
        <v>67.864330077695925</v>
      </c>
      <c r="BT43" s="36">
        <v>3357253.0791592388</v>
      </c>
      <c r="BU43" s="40">
        <v>27.094068155040624</v>
      </c>
      <c r="BV43" s="38">
        <v>5549368.8186041797</v>
      </c>
      <c r="BW43" s="39">
        <v>17.46688411561616</v>
      </c>
      <c r="BX43" s="36">
        <v>6560155.4692423157</v>
      </c>
      <c r="BY43" s="39">
        <v>29.833534049634892</v>
      </c>
      <c r="BZ43" s="36">
        <v>12109524.287846494</v>
      </c>
      <c r="CA43" s="40">
        <v>22.525156785428749</v>
      </c>
      <c r="CB43" s="116">
        <f t="shared" si="58"/>
        <v>7503323.2804168221</v>
      </c>
      <c r="CC43" s="117">
        <f t="shared" si="59"/>
        <v>7963454.0865889117</v>
      </c>
      <c r="CD43" s="118">
        <f t="shared" si="60"/>
        <v>15466777.367005734</v>
      </c>
      <c r="CE43" s="32"/>
      <c r="CF43" s="32"/>
      <c r="CG43" s="38">
        <f t="shared" si="75"/>
        <v>16517087.52211234</v>
      </c>
      <c r="CH43" s="39">
        <f t="shared" si="61"/>
        <v>25.007957047450081</v>
      </c>
      <c r="CI43" s="36">
        <f t="shared" si="62"/>
        <v>11831745.032786444</v>
      </c>
      <c r="CJ43" s="39">
        <f t="shared" si="63"/>
        <v>61.208691208215377</v>
      </c>
      <c r="CK43" s="36">
        <f t="shared" si="64"/>
        <v>28348832.554898784</v>
      </c>
      <c r="CL43" s="40">
        <f t="shared" si="65"/>
        <v>33.204102433192332</v>
      </c>
      <c r="CM43" s="38">
        <f t="shared" si="66"/>
        <v>52512092.055327885</v>
      </c>
      <c r="CN43" s="39">
        <f t="shared" si="67"/>
        <v>18.316941798399242</v>
      </c>
      <c r="CO43" s="36">
        <f t="shared" si="68"/>
        <v>45950519.674900591</v>
      </c>
      <c r="CP43" s="39">
        <f t="shared" si="69"/>
        <v>28.446471238644804</v>
      </c>
      <c r="CQ43" s="36">
        <f t="shared" si="70"/>
        <v>98462611.730228484</v>
      </c>
      <c r="CR43" s="40">
        <f t="shared" si="71"/>
        <v>21.967513156560113</v>
      </c>
      <c r="CS43" s="152"/>
      <c r="CT43" s="161" t="s">
        <v>55</v>
      </c>
      <c r="CU43" s="38">
        <f t="shared" si="72"/>
        <v>28348832.554898784</v>
      </c>
      <c r="CV43" s="36">
        <f t="shared" si="73"/>
        <v>98462611.730228484</v>
      </c>
      <c r="CW43" s="37">
        <f t="shared" si="74"/>
        <v>126811444.28512727</v>
      </c>
      <c r="CX43"/>
    </row>
    <row r="44" spans="1:102" s="19" customFormat="1" ht="15.6" x14ac:dyDescent="0.3">
      <c r="A44" s="26">
        <v>31</v>
      </c>
      <c r="B44" s="26" t="s">
        <v>56</v>
      </c>
      <c r="C44" s="34"/>
      <c r="D44" s="3">
        <v>17926.77</v>
      </c>
      <c r="E44" s="5">
        <v>0.16471360579220112</v>
      </c>
      <c r="F44" s="3">
        <v>12153.29</v>
      </c>
      <c r="G44" s="5">
        <v>0.39361607721207414</v>
      </c>
      <c r="H44" s="3">
        <v>30080.06</v>
      </c>
      <c r="I44" s="5">
        <v>0.21530047526339899</v>
      </c>
      <c r="J44" s="38">
        <v>645006.67999999993</v>
      </c>
      <c r="K44" s="39">
        <v>1.8154934009609347</v>
      </c>
      <c r="L44" s="36">
        <v>295855.71000000002</v>
      </c>
      <c r="M44" s="39">
        <v>1.0198931692434976</v>
      </c>
      <c r="N44" s="36">
        <v>940862.3899999999</v>
      </c>
      <c r="O44" s="40">
        <v>1.4578786390316161</v>
      </c>
      <c r="P44" s="116">
        <f t="shared" si="46"/>
        <v>662933.44999999995</v>
      </c>
      <c r="Q44" s="117">
        <f t="shared" si="47"/>
        <v>308009</v>
      </c>
      <c r="R44" s="118">
        <f t="shared" si="48"/>
        <v>970942.45</v>
      </c>
      <c r="S44" s="32"/>
      <c r="T44" s="35">
        <v>17901.949335390207</v>
      </c>
      <c r="U44" s="39">
        <v>9.3946363702816546E-2</v>
      </c>
      <c r="V44" s="36">
        <v>35403.962036942052</v>
      </c>
      <c r="W44" s="39">
        <v>0.63555024659717174</v>
      </c>
      <c r="X44" s="36">
        <v>53305.911372332259</v>
      </c>
      <c r="Y44" s="40">
        <v>0.21646103675503736</v>
      </c>
      <c r="Z44" s="38">
        <v>1252976.749915292</v>
      </c>
      <c r="AA44" s="39">
        <v>1.33094907024662</v>
      </c>
      <c r="AB44" s="36">
        <v>300676.9955989577</v>
      </c>
      <c r="AC44" s="39">
        <v>0.68545679855319863</v>
      </c>
      <c r="AD44" s="36">
        <v>1553653.7455142497</v>
      </c>
      <c r="AE44" s="40">
        <v>1.1257805742284073</v>
      </c>
      <c r="AF44" s="116">
        <f t="shared" si="49"/>
        <v>1270878.6992506823</v>
      </c>
      <c r="AG44" s="117">
        <f t="shared" si="50"/>
        <v>336080.95763589977</v>
      </c>
      <c r="AH44" s="118">
        <f t="shared" si="51"/>
        <v>1606959.656886582</v>
      </c>
      <c r="AI44" s="32"/>
      <c r="AJ44" s="35">
        <v>17079.016880130508</v>
      </c>
      <c r="AK44" s="39">
        <v>0.31824057391191063</v>
      </c>
      <c r="AL44" s="36">
        <v>17547.117202214147</v>
      </c>
      <c r="AM44" s="39">
        <v>0.6320096960889694</v>
      </c>
      <c r="AN44" s="36">
        <v>34626.134082344652</v>
      </c>
      <c r="AO44" s="40">
        <v>0.42522054355644229</v>
      </c>
      <c r="AP44" s="38">
        <v>543845.8803548835</v>
      </c>
      <c r="AQ44" s="39">
        <v>3.3156077716635379</v>
      </c>
      <c r="AR44" s="36">
        <v>132443.49479761915</v>
      </c>
      <c r="AS44" s="39">
        <v>0.92783931231869043</v>
      </c>
      <c r="AT44" s="36">
        <v>676289.37515250267</v>
      </c>
      <c r="AU44" s="40">
        <v>2.20454860368518</v>
      </c>
      <c r="AV44" s="116">
        <f t="shared" si="52"/>
        <v>560924.89723501401</v>
      </c>
      <c r="AW44" s="117">
        <f t="shared" si="53"/>
        <v>149990.61199983329</v>
      </c>
      <c r="AX44" s="118">
        <f t="shared" si="54"/>
        <v>710915.50923484727</v>
      </c>
      <c r="AY44" s="32"/>
      <c r="AZ44" s="35">
        <v>117398.35793056144</v>
      </c>
      <c r="BA44" s="39">
        <v>0.57496838373600601</v>
      </c>
      <c r="BB44" s="36">
        <v>99478.943873559328</v>
      </c>
      <c r="BC44" s="39">
        <v>1.7069808330296865</v>
      </c>
      <c r="BD44" s="36">
        <v>216877.30180412077</v>
      </c>
      <c r="BE44" s="40">
        <v>0.8263251611831165</v>
      </c>
      <c r="BF44" s="38">
        <v>2169798.1146408427</v>
      </c>
      <c r="BG44" s="39">
        <v>1.9935116000008428</v>
      </c>
      <c r="BH44" s="36">
        <v>1193181.6001900365</v>
      </c>
      <c r="BI44" s="39">
        <v>2.2772385763059195</v>
      </c>
      <c r="BJ44" s="36">
        <v>3362979.7148308791</v>
      </c>
      <c r="BK44" s="40">
        <v>2.0857110964660404</v>
      </c>
      <c r="BL44" s="116">
        <f t="shared" si="55"/>
        <v>2287196.4725714042</v>
      </c>
      <c r="BM44" s="117">
        <f t="shared" si="56"/>
        <v>1292660.5440635958</v>
      </c>
      <c r="BN44" s="118">
        <f t="shared" si="57"/>
        <v>3579857.0166349998</v>
      </c>
      <c r="BO44" s="32"/>
      <c r="BP44" s="35">
        <v>15853.059452471565</v>
      </c>
      <c r="BQ44" s="39">
        <v>0.1535658118283065</v>
      </c>
      <c r="BR44" s="36">
        <v>16530.387308575166</v>
      </c>
      <c r="BS44" s="39">
        <v>0.79941905931788204</v>
      </c>
      <c r="BT44" s="36">
        <v>32383.446761046733</v>
      </c>
      <c r="BU44" s="40">
        <v>0.26134440655830987</v>
      </c>
      <c r="BV44" s="38">
        <v>575996.41265359672</v>
      </c>
      <c r="BW44" s="39">
        <v>1.8129742173744341</v>
      </c>
      <c r="BX44" s="36">
        <v>171775.20129882987</v>
      </c>
      <c r="BY44" s="39">
        <v>0.78117985783398158</v>
      </c>
      <c r="BZ44" s="36">
        <v>747771.61395242659</v>
      </c>
      <c r="CA44" s="40">
        <v>1.3909442223817459</v>
      </c>
      <c r="CB44" s="116">
        <f t="shared" si="58"/>
        <v>591849.47210606828</v>
      </c>
      <c r="CC44" s="117">
        <f t="shared" si="59"/>
        <v>188305.58860740502</v>
      </c>
      <c r="CD44" s="118">
        <f t="shared" si="60"/>
        <v>780155.06071347324</v>
      </c>
      <c r="CE44" s="32"/>
      <c r="CF44" s="32"/>
      <c r="CG44" s="38">
        <f t="shared" si="75"/>
        <v>186159.15359855373</v>
      </c>
      <c r="CH44" s="39">
        <f t="shared" si="61"/>
        <v>0.2818572046040061</v>
      </c>
      <c r="CI44" s="36">
        <f t="shared" si="62"/>
        <v>181113.70042129068</v>
      </c>
      <c r="CJ44" s="39">
        <f t="shared" si="63"/>
        <v>0.93694822969433567</v>
      </c>
      <c r="CK44" s="36">
        <f t="shared" si="64"/>
        <v>367272.85401984444</v>
      </c>
      <c r="CL44" s="40">
        <f t="shared" si="65"/>
        <v>0.43017522651734291</v>
      </c>
      <c r="CM44" s="38">
        <f t="shared" si="66"/>
        <v>5187623.8375646155</v>
      </c>
      <c r="CN44" s="39">
        <f t="shared" si="67"/>
        <v>1.8095147267136673</v>
      </c>
      <c r="CO44" s="36">
        <f t="shared" si="68"/>
        <v>2093933.0018854432</v>
      </c>
      <c r="CP44" s="39">
        <f t="shared" si="69"/>
        <v>1.2962857729402231</v>
      </c>
      <c r="CQ44" s="36">
        <f t="shared" si="70"/>
        <v>7281556.8394500585</v>
      </c>
      <c r="CR44" s="40">
        <f t="shared" si="71"/>
        <v>1.6245526384077387</v>
      </c>
      <c r="CS44" s="152"/>
      <c r="CT44" s="161" t="s">
        <v>56</v>
      </c>
      <c r="CU44" s="38">
        <f t="shared" si="72"/>
        <v>367272.85401984444</v>
      </c>
      <c r="CV44" s="36">
        <f t="shared" si="73"/>
        <v>7281556.8394500585</v>
      </c>
      <c r="CW44" s="37">
        <f t="shared" si="74"/>
        <v>7648829.6934699025</v>
      </c>
      <c r="CX44"/>
    </row>
    <row r="45" spans="1:102" s="19" customFormat="1" ht="15.6" x14ac:dyDescent="0.3">
      <c r="A45" s="26">
        <v>32</v>
      </c>
      <c r="B45" s="26" t="s">
        <v>60</v>
      </c>
      <c r="C45" s="34"/>
      <c r="D45" s="3">
        <v>12022476.74</v>
      </c>
      <c r="E45" s="5">
        <v>110.46415469146238</v>
      </c>
      <c r="F45" s="3">
        <v>6558845.4000000004</v>
      </c>
      <c r="G45" s="5">
        <v>212.42535950252625</v>
      </c>
      <c r="H45" s="3">
        <v>18581322.140000001</v>
      </c>
      <c r="I45" s="5">
        <v>132.9973240666514</v>
      </c>
      <c r="J45" s="38">
        <v>7803352.6699999999</v>
      </c>
      <c r="K45" s="39">
        <v>21.964013268445363</v>
      </c>
      <c r="L45" s="36">
        <v>18384184.079999998</v>
      </c>
      <c r="M45" s="39">
        <v>63.375162728165876</v>
      </c>
      <c r="N45" s="36">
        <v>26187536.75</v>
      </c>
      <c r="O45" s="40">
        <v>40.577932376147416</v>
      </c>
      <c r="P45" s="116">
        <f t="shared" si="46"/>
        <v>19825829.41</v>
      </c>
      <c r="Q45" s="117">
        <f t="shared" si="47"/>
        <v>24943029.479999997</v>
      </c>
      <c r="R45" s="118">
        <f t="shared" si="48"/>
        <v>44768858.890000001</v>
      </c>
      <c r="S45" s="32"/>
      <c r="T45" s="35">
        <v>19301472.191126153</v>
      </c>
      <c r="U45" s="39">
        <v>101.29081992666764</v>
      </c>
      <c r="V45" s="36">
        <v>11576555.654508669</v>
      </c>
      <c r="W45" s="39">
        <v>207.81523811633701</v>
      </c>
      <c r="X45" s="36">
        <v>30878027.845634822</v>
      </c>
      <c r="Y45" s="40">
        <v>125.38740541797046</v>
      </c>
      <c r="Z45" s="38">
        <v>24335411.606767658</v>
      </c>
      <c r="AA45" s="39">
        <v>25.849796059093599</v>
      </c>
      <c r="AB45" s="36">
        <v>25114236.28231382</v>
      </c>
      <c r="AC45" s="39">
        <v>57.253212757068972</v>
      </c>
      <c r="AD45" s="36">
        <v>49449647.889081478</v>
      </c>
      <c r="AE45" s="40">
        <v>35.831312579584107</v>
      </c>
      <c r="AF45" s="116">
        <f t="shared" si="49"/>
        <v>43636883.797893807</v>
      </c>
      <c r="AG45" s="117">
        <f t="shared" si="50"/>
        <v>36690791.936822489</v>
      </c>
      <c r="AH45" s="118">
        <f t="shared" si="51"/>
        <v>80327675.734716296</v>
      </c>
      <c r="AI45" s="32"/>
      <c r="AJ45" s="35">
        <v>3720768.9891925268</v>
      </c>
      <c r="AK45" s="39">
        <v>69.330668552229994</v>
      </c>
      <c r="AL45" s="36">
        <v>6621519.3191920696</v>
      </c>
      <c r="AM45" s="39">
        <v>238.49298801296894</v>
      </c>
      <c r="AN45" s="36">
        <v>10342288.308384597</v>
      </c>
      <c r="AO45" s="40">
        <v>127.00677025192614</v>
      </c>
      <c r="AP45" s="38">
        <v>224310.90158552688</v>
      </c>
      <c r="AQ45" s="39">
        <v>1.3675325959636087</v>
      </c>
      <c r="AR45" s="36">
        <v>6920480.716940253</v>
      </c>
      <c r="AS45" s="39">
        <v>48.481762574540809</v>
      </c>
      <c r="AT45" s="36">
        <v>7144791.6185257798</v>
      </c>
      <c r="AU45" s="40">
        <v>23.290385691318512</v>
      </c>
      <c r="AV45" s="116">
        <f t="shared" si="52"/>
        <v>3945079.8907780536</v>
      </c>
      <c r="AW45" s="117">
        <f t="shared" si="53"/>
        <v>13542000.036132323</v>
      </c>
      <c r="AX45" s="118">
        <f t="shared" si="54"/>
        <v>17487079.926910378</v>
      </c>
      <c r="AY45" s="32"/>
      <c r="AZ45" s="35">
        <v>39610234.422309317</v>
      </c>
      <c r="BA45" s="39">
        <v>193.99447204082867</v>
      </c>
      <c r="BB45" s="36">
        <v>16497904.319904311</v>
      </c>
      <c r="BC45" s="39">
        <v>283.09112825954963</v>
      </c>
      <c r="BD45" s="36">
        <v>56108138.742213629</v>
      </c>
      <c r="BE45" s="40">
        <v>213.77786612136566</v>
      </c>
      <c r="BF45" s="38">
        <v>45871274.552003801</v>
      </c>
      <c r="BG45" s="39">
        <v>42.144436069518626</v>
      </c>
      <c r="BH45" s="36">
        <v>52554352.102128945</v>
      </c>
      <c r="BI45" s="39">
        <v>100.30224899602126</v>
      </c>
      <c r="BJ45" s="36">
        <v>98425626.654132754</v>
      </c>
      <c r="BK45" s="40">
        <v>61.043312507602224</v>
      </c>
      <c r="BL45" s="116">
        <f t="shared" si="55"/>
        <v>85481508.97431311</v>
      </c>
      <c r="BM45" s="117">
        <f t="shared" si="56"/>
        <v>69052256.42203325</v>
      </c>
      <c r="BN45" s="118">
        <f t="shared" si="57"/>
        <v>154533765.39634636</v>
      </c>
      <c r="BO45" s="32"/>
      <c r="BP45" s="35">
        <v>5427963.3845880609</v>
      </c>
      <c r="BQ45" s="39">
        <v>52.579731138183149</v>
      </c>
      <c r="BR45" s="36">
        <v>3972970.4224733142</v>
      </c>
      <c r="BS45" s="39">
        <v>192.13513988167688</v>
      </c>
      <c r="BT45" s="36">
        <v>9400933.8070613742</v>
      </c>
      <c r="BU45" s="40">
        <v>75.868436273304013</v>
      </c>
      <c r="BV45" s="38">
        <v>8245536.4834918072</v>
      </c>
      <c r="BW45" s="39">
        <v>25.953191243191256</v>
      </c>
      <c r="BX45" s="36">
        <v>13577467.903452056</v>
      </c>
      <c r="BY45" s="39">
        <v>61.746074907009145</v>
      </c>
      <c r="BZ45" s="36">
        <v>21823004.386943862</v>
      </c>
      <c r="CA45" s="40">
        <v>40.593386136428315</v>
      </c>
      <c r="CB45" s="116">
        <f t="shared" si="58"/>
        <v>13673499.868079867</v>
      </c>
      <c r="CC45" s="117">
        <f t="shared" si="59"/>
        <v>17550438.325925369</v>
      </c>
      <c r="CD45" s="118">
        <f t="shared" si="60"/>
        <v>31223938.194005236</v>
      </c>
      <c r="CE45" s="32"/>
      <c r="CF45" s="32"/>
      <c r="CG45" s="38">
        <f t="shared" si="75"/>
        <v>80082915.727216065</v>
      </c>
      <c r="CH45" s="39">
        <f t="shared" si="61"/>
        <v>121.25080248316448</v>
      </c>
      <c r="CI45" s="36">
        <f t="shared" si="62"/>
        <v>45227795.116078362</v>
      </c>
      <c r="CJ45" s="39">
        <f t="shared" si="63"/>
        <v>233.97513533441258</v>
      </c>
      <c r="CK45" s="36">
        <f t="shared" si="64"/>
        <v>125310710.84329443</v>
      </c>
      <c r="CL45" s="40">
        <f t="shared" si="65"/>
        <v>146.77252302221831</v>
      </c>
      <c r="CM45" s="38">
        <f t="shared" si="66"/>
        <v>86479886.213848799</v>
      </c>
      <c r="CN45" s="39">
        <f t="shared" si="67"/>
        <v>30.16537678297545</v>
      </c>
      <c r="CO45" s="36">
        <f t="shared" si="68"/>
        <v>116550721.08483507</v>
      </c>
      <c r="CP45" s="39">
        <f t="shared" si="69"/>
        <v>72.152758198163866</v>
      </c>
      <c r="CQ45" s="36">
        <f t="shared" si="70"/>
        <v>203030607.29868388</v>
      </c>
      <c r="CR45" s="40">
        <f t="shared" si="71"/>
        <v>45.297168728756795</v>
      </c>
      <c r="CS45" s="152"/>
      <c r="CT45" s="161" t="s">
        <v>60</v>
      </c>
      <c r="CU45" s="38">
        <f t="shared" si="72"/>
        <v>125310710.84329443</v>
      </c>
      <c r="CV45" s="36">
        <f t="shared" si="73"/>
        <v>203030607.29868388</v>
      </c>
      <c r="CW45" s="37">
        <f t="shared" si="74"/>
        <v>328341318.14197832</v>
      </c>
      <c r="CX45"/>
    </row>
    <row r="46" spans="1:102" s="19" customFormat="1" ht="15.6" x14ac:dyDescent="0.3">
      <c r="A46" s="26">
        <v>33</v>
      </c>
      <c r="B46" s="26" t="s">
        <v>61</v>
      </c>
      <c r="C46" s="34"/>
      <c r="D46" s="3">
        <v>226625.85</v>
      </c>
      <c r="E46" s="5">
        <v>2.0822691940166855</v>
      </c>
      <c r="F46" s="3">
        <v>95687.65</v>
      </c>
      <c r="G46" s="5">
        <v>3.0990947661614197</v>
      </c>
      <c r="H46" s="3">
        <v>322313.5</v>
      </c>
      <c r="I46" s="5">
        <v>2.3069850836005497</v>
      </c>
      <c r="J46" s="38">
        <v>808874.12999999989</v>
      </c>
      <c r="K46" s="39">
        <v>2.2767293591796864</v>
      </c>
      <c r="L46" s="36">
        <v>299417.74</v>
      </c>
      <c r="M46" s="39">
        <v>1.0321724322181429</v>
      </c>
      <c r="N46" s="36">
        <v>1108291.8699999999</v>
      </c>
      <c r="O46" s="40">
        <v>1.717312818812329</v>
      </c>
      <c r="P46" s="116">
        <f t="shared" si="46"/>
        <v>1035499.9799999999</v>
      </c>
      <c r="Q46" s="117">
        <f t="shared" si="47"/>
        <v>395105.39</v>
      </c>
      <c r="R46" s="118">
        <f t="shared" si="48"/>
        <v>1430605.3699999999</v>
      </c>
      <c r="S46" s="32"/>
      <c r="T46" s="35">
        <v>785552.56978553045</v>
      </c>
      <c r="U46" s="39">
        <v>4.1224453296189054</v>
      </c>
      <c r="V46" s="36">
        <v>319375.57122173527</v>
      </c>
      <c r="W46" s="39">
        <v>5.7332346824711031</v>
      </c>
      <c r="X46" s="36">
        <v>1104928.1410072658</v>
      </c>
      <c r="Y46" s="40">
        <v>4.486817405140342</v>
      </c>
      <c r="Z46" s="38">
        <v>3114833.0278497264</v>
      </c>
      <c r="AA46" s="39">
        <v>3.308668036075153</v>
      </c>
      <c r="AB46" s="36">
        <v>853038.13073521724</v>
      </c>
      <c r="AC46" s="39">
        <v>1.9446808192718084</v>
      </c>
      <c r="AD46" s="36">
        <v>3967871.1585849435</v>
      </c>
      <c r="AE46" s="40">
        <v>2.8751272825577749</v>
      </c>
      <c r="AF46" s="116">
        <f t="shared" si="49"/>
        <v>3900385.5976352571</v>
      </c>
      <c r="AG46" s="117">
        <f t="shared" si="50"/>
        <v>1172413.7019569525</v>
      </c>
      <c r="AH46" s="118">
        <f t="shared" si="51"/>
        <v>5072799.29959221</v>
      </c>
      <c r="AI46" s="32"/>
      <c r="AJ46" s="35">
        <v>70942.369960791868</v>
      </c>
      <c r="AK46" s="39">
        <v>1.3218993042426792</v>
      </c>
      <c r="AL46" s="36">
        <v>112646.02588199665</v>
      </c>
      <c r="AM46" s="39">
        <v>4.0572693373432021</v>
      </c>
      <c r="AN46" s="36">
        <v>183588.39584278851</v>
      </c>
      <c r="AO46" s="40">
        <v>2.254527094629668</v>
      </c>
      <c r="AP46" s="38">
        <v>315122.7580596215</v>
      </c>
      <c r="AQ46" s="39">
        <v>1.921175655442561</v>
      </c>
      <c r="AR46" s="36">
        <v>132445.53182956268</v>
      </c>
      <c r="AS46" s="39">
        <v>0.92785358284455166</v>
      </c>
      <c r="AT46" s="36">
        <v>447568.28988918418</v>
      </c>
      <c r="AU46" s="40">
        <v>1.4589702053303262</v>
      </c>
      <c r="AV46" s="116">
        <f t="shared" si="52"/>
        <v>386065.12802041334</v>
      </c>
      <c r="AW46" s="117">
        <f t="shared" si="53"/>
        <v>245091.55771155935</v>
      </c>
      <c r="AX46" s="118">
        <f t="shared" si="54"/>
        <v>631156.68573197268</v>
      </c>
      <c r="AY46" s="32"/>
      <c r="AZ46" s="35">
        <v>2029277.3905539501</v>
      </c>
      <c r="BA46" s="39">
        <v>9.9385575911457256</v>
      </c>
      <c r="BB46" s="36">
        <v>1479578.2846861414</v>
      </c>
      <c r="BC46" s="39">
        <v>25.388405571899831</v>
      </c>
      <c r="BD46" s="36">
        <v>3508855.6752400915</v>
      </c>
      <c r="BE46" s="40">
        <v>13.369106436181101</v>
      </c>
      <c r="BF46" s="38">
        <v>4012976.6579949837</v>
      </c>
      <c r="BG46" s="39">
        <v>3.6869400264779042</v>
      </c>
      <c r="BH46" s="36">
        <v>4108172.4242993882</v>
      </c>
      <c r="BI46" s="39">
        <v>7.8406243619921501</v>
      </c>
      <c r="BJ46" s="36">
        <v>8121149.0822943719</v>
      </c>
      <c r="BK46" s="40">
        <v>5.036715113771713</v>
      </c>
      <c r="BL46" s="116">
        <f t="shared" si="55"/>
        <v>6042254.048548934</v>
      </c>
      <c r="BM46" s="117">
        <f t="shared" si="56"/>
        <v>5587750.7089855298</v>
      </c>
      <c r="BN46" s="118">
        <f t="shared" si="57"/>
        <v>11630004.757534463</v>
      </c>
      <c r="BO46" s="32"/>
      <c r="BP46" s="35">
        <v>128384.58279920639</v>
      </c>
      <c r="BQ46" s="39">
        <v>1.2436389797759086</v>
      </c>
      <c r="BR46" s="36">
        <v>76434.469995256295</v>
      </c>
      <c r="BS46" s="39">
        <v>3.696415030237755</v>
      </c>
      <c r="BT46" s="36">
        <v>204819.05279446268</v>
      </c>
      <c r="BU46" s="40">
        <v>1.6529529484425327</v>
      </c>
      <c r="BV46" s="38">
        <v>800917.63227491372</v>
      </c>
      <c r="BW46" s="39">
        <v>2.5209237169819887</v>
      </c>
      <c r="BX46" s="36">
        <v>255169.06440483517</v>
      </c>
      <c r="BY46" s="39">
        <v>1.1604290488277662</v>
      </c>
      <c r="BZ46" s="36">
        <v>1056086.6966797488</v>
      </c>
      <c r="CA46" s="40">
        <v>1.9644469804310805</v>
      </c>
      <c r="CB46" s="116">
        <f t="shared" si="58"/>
        <v>929302.21507412009</v>
      </c>
      <c r="CC46" s="117">
        <f t="shared" si="59"/>
        <v>331603.53440009145</v>
      </c>
      <c r="CD46" s="118">
        <f t="shared" si="60"/>
        <v>1260905.7494742116</v>
      </c>
      <c r="CE46" s="32"/>
      <c r="CF46" s="32"/>
      <c r="CG46" s="38">
        <f t="shared" si="75"/>
        <v>3240782.7630994786</v>
      </c>
      <c r="CH46" s="39">
        <f t="shared" si="61"/>
        <v>4.9067582908432525</v>
      </c>
      <c r="CI46" s="36">
        <f t="shared" si="62"/>
        <v>2083722.0017851295</v>
      </c>
      <c r="CJ46" s="39">
        <f t="shared" si="63"/>
        <v>10.779635313100856</v>
      </c>
      <c r="CK46" s="36">
        <f t="shared" si="64"/>
        <v>5324504.7648846079</v>
      </c>
      <c r="CL46" s="40">
        <f t="shared" si="65"/>
        <v>6.2364261835783523</v>
      </c>
      <c r="CM46" s="38">
        <f t="shared" si="66"/>
        <v>9052724.2061792463</v>
      </c>
      <c r="CN46" s="39">
        <f t="shared" si="67"/>
        <v>3.1577150311748299</v>
      </c>
      <c r="CO46" s="36">
        <f t="shared" si="68"/>
        <v>5648242.891269003</v>
      </c>
      <c r="CP46" s="39">
        <f t="shared" si="69"/>
        <v>3.4966433479342638</v>
      </c>
      <c r="CQ46" s="36">
        <f t="shared" si="70"/>
        <v>14700967.097448248</v>
      </c>
      <c r="CR46" s="40">
        <f t="shared" si="71"/>
        <v>3.2798610807944524</v>
      </c>
      <c r="CS46" s="152"/>
      <c r="CT46" s="161" t="s">
        <v>61</v>
      </c>
      <c r="CU46" s="38">
        <f t="shared" si="72"/>
        <v>5324504.7648846079</v>
      </c>
      <c r="CV46" s="36">
        <f t="shared" si="73"/>
        <v>14700967.097448248</v>
      </c>
      <c r="CW46" s="37">
        <f t="shared" si="74"/>
        <v>20025471.862332858</v>
      </c>
      <c r="CX46"/>
    </row>
    <row r="47" spans="1:102" s="19" customFormat="1" ht="15.6" x14ac:dyDescent="0.3">
      <c r="A47" s="26">
        <v>34</v>
      </c>
      <c r="B47" s="26" t="s">
        <v>47</v>
      </c>
      <c r="C47" s="34"/>
      <c r="D47" s="3">
        <v>32361991.209999997</v>
      </c>
      <c r="E47" s="5">
        <v>297.3463854790694</v>
      </c>
      <c r="F47" s="3">
        <v>2462240.6800000002</v>
      </c>
      <c r="G47" s="5">
        <v>79.74610312216609</v>
      </c>
      <c r="H47" s="3">
        <v>34824231.890000001</v>
      </c>
      <c r="I47" s="5">
        <v>249.25727131527714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6"/>
        <v>32361991.209999997</v>
      </c>
      <c r="Q47" s="117">
        <f t="shared" si="47"/>
        <v>2462240.6800000002</v>
      </c>
      <c r="R47" s="118">
        <f t="shared" si="48"/>
        <v>34824231.890000001</v>
      </c>
      <c r="S47" s="32"/>
      <c r="T47" s="35">
        <v>105203036.82988259</v>
      </c>
      <c r="U47" s="39">
        <v>552.08751714666414</v>
      </c>
      <c r="V47" s="36">
        <v>7325239.3136271778</v>
      </c>
      <c r="W47" s="39">
        <v>131.49821049127883</v>
      </c>
      <c r="X47" s="36">
        <v>112528276.14350978</v>
      </c>
      <c r="Y47" s="40">
        <v>456.94720700196041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9"/>
        <v>105203036.82988259</v>
      </c>
      <c r="AG47" s="117">
        <f t="shared" si="50"/>
        <v>7325239.3136271778</v>
      </c>
      <c r="AH47" s="118">
        <f t="shared" si="51"/>
        <v>112528276.14350978</v>
      </c>
      <c r="AI47" s="32"/>
      <c r="AJ47" s="35">
        <v>7529851.9275645586</v>
      </c>
      <c r="AK47" s="39">
        <v>140.30692842090221</v>
      </c>
      <c r="AL47" s="36">
        <v>480074.64991581388</v>
      </c>
      <c r="AM47" s="39">
        <v>17.291263863845767</v>
      </c>
      <c r="AN47" s="36">
        <v>8009926.577480372</v>
      </c>
      <c r="AO47" s="40">
        <v>98.364585691940079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52"/>
        <v>7529851.9275645586</v>
      </c>
      <c r="AW47" s="117">
        <f t="shared" si="53"/>
        <v>480074.64991581388</v>
      </c>
      <c r="AX47" s="118">
        <f t="shared" si="54"/>
        <v>8009926.577480372</v>
      </c>
      <c r="AY47" s="32"/>
      <c r="AZ47" s="35">
        <v>46590612.189046361</v>
      </c>
      <c r="BA47" s="39">
        <v>228.18146232889933</v>
      </c>
      <c r="BB47" s="36">
        <v>4995251.2350990642</v>
      </c>
      <c r="BC47" s="39">
        <v>85.714602331522372</v>
      </c>
      <c r="BD47" s="36">
        <v>51585863.424145423</v>
      </c>
      <c r="BE47" s="40">
        <v>196.54752504818038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5"/>
        <v>46590612.189046361</v>
      </c>
      <c r="BM47" s="117">
        <f t="shared" si="56"/>
        <v>4995251.2350990642</v>
      </c>
      <c r="BN47" s="118">
        <f t="shared" si="57"/>
        <v>51585863.424145423</v>
      </c>
      <c r="BO47" s="32"/>
      <c r="BP47" s="35">
        <v>33094261.14969784</v>
      </c>
      <c r="BQ47" s="39">
        <v>320.5783145864001</v>
      </c>
      <c r="BR47" s="36">
        <v>0</v>
      </c>
      <c r="BS47" s="39">
        <v>0</v>
      </c>
      <c r="BT47" s="36">
        <v>33094261.14969784</v>
      </c>
      <c r="BU47" s="40">
        <v>267.08089798079135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8"/>
        <v>33094261.14969784</v>
      </c>
      <c r="CC47" s="117">
        <f t="shared" si="59"/>
        <v>0</v>
      </c>
      <c r="CD47" s="118">
        <f t="shared" si="60"/>
        <v>33094261.14969784</v>
      </c>
      <c r="CE47" s="32"/>
      <c r="CF47" s="32"/>
      <c r="CG47" s="38">
        <f t="shared" si="75"/>
        <v>224779753.30619135</v>
      </c>
      <c r="CH47" s="39">
        <f t="shared" si="61"/>
        <v>340.33133312953248</v>
      </c>
      <c r="CI47" s="36">
        <f t="shared" si="62"/>
        <v>15262805.878642056</v>
      </c>
      <c r="CJ47" s="39">
        <f t="shared" si="63"/>
        <v>78.958460430643896</v>
      </c>
      <c r="CK47" s="36">
        <f t="shared" si="64"/>
        <v>240042559.18483341</v>
      </c>
      <c r="CL47" s="40">
        <f t="shared" si="65"/>
        <v>281.15435470098492</v>
      </c>
      <c r="CM47" s="38">
        <f t="shared" si="66"/>
        <v>0</v>
      </c>
      <c r="CN47" s="39">
        <f t="shared" si="67"/>
        <v>0</v>
      </c>
      <c r="CO47" s="36">
        <f t="shared" si="68"/>
        <v>0</v>
      </c>
      <c r="CP47" s="39">
        <f t="shared" si="69"/>
        <v>0</v>
      </c>
      <c r="CQ47" s="36">
        <f t="shared" si="70"/>
        <v>0</v>
      </c>
      <c r="CR47" s="40">
        <f t="shared" si="71"/>
        <v>0</v>
      </c>
      <c r="CS47" s="152"/>
      <c r="CT47" s="161" t="s">
        <v>47</v>
      </c>
      <c r="CU47" s="38">
        <f t="shared" si="72"/>
        <v>240042559.18483341</v>
      </c>
      <c r="CV47" s="36">
        <f t="shared" si="73"/>
        <v>0</v>
      </c>
      <c r="CW47" s="37">
        <f t="shared" si="74"/>
        <v>240042559.18483341</v>
      </c>
      <c r="CX47"/>
    </row>
    <row r="48" spans="1:102" s="19" customFormat="1" ht="15.6" x14ac:dyDescent="0.3">
      <c r="A48" s="26">
        <v>35</v>
      </c>
      <c r="B48" s="26" t="s">
        <v>40</v>
      </c>
      <c r="C48" s="34"/>
      <c r="D48" s="3">
        <v>5436537.8200000003</v>
      </c>
      <c r="E48" s="5">
        <v>49.951650373038333</v>
      </c>
      <c r="F48" s="3">
        <v>497851.29000000004</v>
      </c>
      <c r="G48" s="5">
        <v>16.124215895841431</v>
      </c>
      <c r="H48" s="3">
        <v>5934389.1100000003</v>
      </c>
      <c r="I48" s="5">
        <v>42.475872580737523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6"/>
        <v>5436537.8200000003</v>
      </c>
      <c r="Q48" s="117">
        <f t="shared" si="47"/>
        <v>497851.29000000004</v>
      </c>
      <c r="R48" s="118">
        <f t="shared" si="48"/>
        <v>5934389.1100000003</v>
      </c>
      <c r="S48" s="32"/>
      <c r="T48" s="35">
        <v>2448133.6900583627</v>
      </c>
      <c r="U48" s="39">
        <v>12.847386266738541</v>
      </c>
      <c r="V48" s="36">
        <v>0</v>
      </c>
      <c r="W48" s="39">
        <v>0</v>
      </c>
      <c r="X48" s="36">
        <v>2448133.6900583627</v>
      </c>
      <c r="Y48" s="40">
        <v>9.9412155804547311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9"/>
        <v>2448133.6900583627</v>
      </c>
      <c r="AG48" s="117">
        <f t="shared" si="50"/>
        <v>0</v>
      </c>
      <c r="AH48" s="118">
        <f t="shared" si="51"/>
        <v>2448133.6900583627</v>
      </c>
      <c r="AI48" s="32"/>
      <c r="AJ48" s="35">
        <v>1708567.8550149121</v>
      </c>
      <c r="AK48" s="39">
        <v>31.836470363815977</v>
      </c>
      <c r="AL48" s="36">
        <v>143394.27282289267</v>
      </c>
      <c r="AM48" s="39">
        <v>5.1647555403721608</v>
      </c>
      <c r="AN48" s="36">
        <v>1851962.1278378048</v>
      </c>
      <c r="AO48" s="40">
        <v>22.74271626085649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52"/>
        <v>1708567.8550149121</v>
      </c>
      <c r="AW48" s="117">
        <f t="shared" si="53"/>
        <v>143394.27282289267</v>
      </c>
      <c r="AX48" s="118">
        <f t="shared" si="54"/>
        <v>1851962.1278378048</v>
      </c>
      <c r="AY48" s="32"/>
      <c r="AZ48" s="35">
        <v>6429439.0461683953</v>
      </c>
      <c r="BA48" s="39">
        <v>31.488721323437435</v>
      </c>
      <c r="BB48" s="36">
        <v>752664.27356987703</v>
      </c>
      <c r="BC48" s="39">
        <v>12.915129962808916</v>
      </c>
      <c r="BD48" s="36">
        <v>7182103.3197382726</v>
      </c>
      <c r="BE48" s="40">
        <v>27.364563437240999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5"/>
        <v>6429439.0461683953</v>
      </c>
      <c r="BM48" s="117">
        <f t="shared" si="56"/>
        <v>752664.27356987703</v>
      </c>
      <c r="BN48" s="118">
        <f t="shared" si="57"/>
        <v>7182103.3197382726</v>
      </c>
      <c r="BO48" s="32"/>
      <c r="BP48" s="35">
        <v>4619901.6383235743</v>
      </c>
      <c r="BQ48" s="39">
        <v>44.752178453823625</v>
      </c>
      <c r="BR48" s="36">
        <v>0</v>
      </c>
      <c r="BS48" s="39">
        <v>0</v>
      </c>
      <c r="BT48" s="36">
        <v>4619901.6383235743</v>
      </c>
      <c r="BU48" s="40">
        <v>37.284031589798921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8"/>
        <v>4619901.6383235743</v>
      </c>
      <c r="CC48" s="117">
        <f t="shared" si="59"/>
        <v>0</v>
      </c>
      <c r="CD48" s="118">
        <f t="shared" si="60"/>
        <v>4619901.6383235743</v>
      </c>
      <c r="CE48" s="32"/>
      <c r="CF48" s="32"/>
      <c r="CG48" s="38">
        <f t="shared" si="75"/>
        <v>20642580.049565244</v>
      </c>
      <c r="CH48" s="39">
        <f t="shared" si="61"/>
        <v>31.254224120140648</v>
      </c>
      <c r="CI48" s="36">
        <f t="shared" si="62"/>
        <v>1393909.8363927696</v>
      </c>
      <c r="CJ48" s="39">
        <f t="shared" si="63"/>
        <v>7.2110577528026596</v>
      </c>
      <c r="CK48" s="36">
        <f t="shared" si="64"/>
        <v>22036489.885958016</v>
      </c>
      <c r="CL48" s="40">
        <f t="shared" si="65"/>
        <v>25.810652555952114</v>
      </c>
      <c r="CM48" s="38">
        <f t="shared" si="66"/>
        <v>0</v>
      </c>
      <c r="CN48" s="39">
        <f t="shared" si="67"/>
        <v>0</v>
      </c>
      <c r="CO48" s="36">
        <f t="shared" si="68"/>
        <v>0</v>
      </c>
      <c r="CP48" s="39">
        <f t="shared" si="69"/>
        <v>0</v>
      </c>
      <c r="CQ48" s="36">
        <f t="shared" si="70"/>
        <v>0</v>
      </c>
      <c r="CR48" s="40">
        <f t="shared" si="71"/>
        <v>0</v>
      </c>
      <c r="CS48" s="152"/>
      <c r="CT48" s="161" t="s">
        <v>40</v>
      </c>
      <c r="CU48" s="38">
        <f t="shared" si="72"/>
        <v>22036489.885958016</v>
      </c>
      <c r="CV48" s="36">
        <f t="shared" si="73"/>
        <v>0</v>
      </c>
      <c r="CW48" s="37">
        <f t="shared" si="74"/>
        <v>22036489.885958016</v>
      </c>
      <c r="CX48"/>
    </row>
    <row r="49" spans="1:104" s="19" customFormat="1" ht="15.6" x14ac:dyDescent="0.3">
      <c r="A49" s="26">
        <v>36</v>
      </c>
      <c r="B49" s="26" t="s">
        <v>53</v>
      </c>
      <c r="C49" s="34"/>
      <c r="D49" s="3">
        <v>25876121.890000001</v>
      </c>
      <c r="E49" s="5">
        <v>237.75333428277409</v>
      </c>
      <c r="F49" s="3">
        <v>17283847.620000001</v>
      </c>
      <c r="G49" s="5">
        <v>559.78260202098716</v>
      </c>
      <c r="H49" s="3">
        <v>43159969.510000005</v>
      </c>
      <c r="I49" s="5">
        <v>308.92099111028404</v>
      </c>
      <c r="J49" s="38">
        <v>19114927.340000004</v>
      </c>
      <c r="K49" s="39">
        <v>53.802581464145092</v>
      </c>
      <c r="L49" s="36">
        <v>50464587.829999998</v>
      </c>
      <c r="M49" s="39">
        <v>173.96483041177586</v>
      </c>
      <c r="N49" s="36">
        <v>69579515.170000002</v>
      </c>
      <c r="O49" s="40">
        <v>107.8143732374288</v>
      </c>
      <c r="P49" s="116">
        <f t="shared" si="46"/>
        <v>44991049.230000004</v>
      </c>
      <c r="Q49" s="117">
        <f t="shared" si="47"/>
        <v>67748435.450000003</v>
      </c>
      <c r="R49" s="118">
        <f t="shared" si="48"/>
        <v>112739484.68000001</v>
      </c>
      <c r="S49" s="32"/>
      <c r="T49" s="35">
        <v>48868338.969999999</v>
      </c>
      <c r="U49" s="39">
        <v>256.45267229933614</v>
      </c>
      <c r="V49" s="36">
        <v>38561461.109999999</v>
      </c>
      <c r="W49" s="39">
        <v>692.23173643772668</v>
      </c>
      <c r="X49" s="36">
        <v>87429800.079999998</v>
      </c>
      <c r="Y49" s="40">
        <v>355.02901425723115</v>
      </c>
      <c r="Z49" s="38">
        <v>52590820.230000146</v>
      </c>
      <c r="AA49" s="39">
        <v>55.86352922618709</v>
      </c>
      <c r="AB49" s="36">
        <v>69926689.539999947</v>
      </c>
      <c r="AC49" s="39">
        <v>159.4126768828136</v>
      </c>
      <c r="AD49" s="36">
        <v>122517509.7700001</v>
      </c>
      <c r="AE49" s="40">
        <v>88.776429690421125</v>
      </c>
      <c r="AF49" s="116">
        <f t="shared" si="49"/>
        <v>101459159.20000014</v>
      </c>
      <c r="AG49" s="117">
        <f t="shared" si="50"/>
        <v>108488150.64999995</v>
      </c>
      <c r="AH49" s="118">
        <f t="shared" si="51"/>
        <v>209947309.85000008</v>
      </c>
      <c r="AI49" s="32"/>
      <c r="AJ49" s="35">
        <v>10674541.4</v>
      </c>
      <c r="AK49" s="39">
        <v>198.90326271265397</v>
      </c>
      <c r="AL49" s="36">
        <v>11555927.42</v>
      </c>
      <c r="AM49" s="39">
        <v>416.21983215674976</v>
      </c>
      <c r="AN49" s="36">
        <v>22230468.82</v>
      </c>
      <c r="AO49" s="40">
        <v>272.99761540445286</v>
      </c>
      <c r="AP49" s="38">
        <v>6699776.8500000006</v>
      </c>
      <c r="AQ49" s="39">
        <v>40.845822308658384</v>
      </c>
      <c r="AR49" s="36">
        <v>17829763.530000001</v>
      </c>
      <c r="AS49" s="39">
        <v>124.90727126884494</v>
      </c>
      <c r="AT49" s="36">
        <v>24529540.380000003</v>
      </c>
      <c r="AU49" s="40">
        <v>79.960688398474431</v>
      </c>
      <c r="AV49" s="116">
        <f t="shared" si="52"/>
        <v>17374318.25</v>
      </c>
      <c r="AW49" s="117">
        <f t="shared" si="53"/>
        <v>29385690.950000003</v>
      </c>
      <c r="AX49" s="118">
        <f t="shared" si="54"/>
        <v>46760009.200000003</v>
      </c>
      <c r="AY49" s="32"/>
      <c r="AZ49" s="35">
        <v>80176541.747485042</v>
      </c>
      <c r="BA49" s="39">
        <v>392.67139195729141</v>
      </c>
      <c r="BB49" s="36">
        <v>12788302.632514952</v>
      </c>
      <c r="BC49" s="39">
        <v>219.43726612570296</v>
      </c>
      <c r="BD49" s="36">
        <v>92964844.379999995</v>
      </c>
      <c r="BE49" s="40">
        <v>354.20576232568772</v>
      </c>
      <c r="BF49" s="38">
        <v>60942115.999458194</v>
      </c>
      <c r="BG49" s="39">
        <v>55.990838204607059</v>
      </c>
      <c r="BH49" s="36">
        <v>82897813.290541902</v>
      </c>
      <c r="BI49" s="39">
        <v>158.21405416121164</v>
      </c>
      <c r="BJ49" s="36">
        <v>143839929.29000008</v>
      </c>
      <c r="BK49" s="40">
        <v>89.2091425089464</v>
      </c>
      <c r="BL49" s="116">
        <f t="shared" si="55"/>
        <v>141118657.74694324</v>
      </c>
      <c r="BM49" s="117">
        <f t="shared" si="56"/>
        <v>95686115.923056856</v>
      </c>
      <c r="BN49" s="118">
        <f t="shared" si="57"/>
        <v>236804773.67000008</v>
      </c>
      <c r="BO49" s="32"/>
      <c r="BP49" s="35">
        <v>15869398.890000012</v>
      </c>
      <c r="BQ49" s="39">
        <v>153.72408909941601</v>
      </c>
      <c r="BR49" s="36">
        <v>11059426.200000007</v>
      </c>
      <c r="BS49" s="39">
        <v>534.84022632749816</v>
      </c>
      <c r="BT49" s="36">
        <v>26928825.090000018</v>
      </c>
      <c r="BU49" s="40">
        <v>217.32392677002056</v>
      </c>
      <c r="BV49" s="38">
        <v>13652152.9</v>
      </c>
      <c r="BW49" s="39">
        <v>42.970755851284828</v>
      </c>
      <c r="BX49" s="36">
        <v>36033074.189999975</v>
      </c>
      <c r="BY49" s="39">
        <v>163.86714473468783</v>
      </c>
      <c r="BZ49" s="36">
        <v>49685227.089999974</v>
      </c>
      <c r="CA49" s="40">
        <v>92.420437295386861</v>
      </c>
      <c r="CB49" s="116">
        <f t="shared" si="58"/>
        <v>29521551.790000014</v>
      </c>
      <c r="CC49" s="117">
        <f t="shared" si="59"/>
        <v>47092500.389999986</v>
      </c>
      <c r="CD49" s="118">
        <f t="shared" si="60"/>
        <v>76614052.180000007</v>
      </c>
      <c r="CE49" s="32"/>
      <c r="CF49" s="32"/>
      <c r="CG49" s="38">
        <f t="shared" si="75"/>
        <v>181464942.89748505</v>
      </c>
      <c r="CH49" s="39">
        <f t="shared" si="61"/>
        <v>274.74986080463191</v>
      </c>
      <c r="CI49" s="36">
        <f t="shared" si="62"/>
        <v>91248964.982514963</v>
      </c>
      <c r="CJ49" s="39">
        <f t="shared" si="63"/>
        <v>472.05460438904191</v>
      </c>
      <c r="CK49" s="36">
        <f t="shared" si="64"/>
        <v>272713907.88</v>
      </c>
      <c r="CL49" s="40">
        <f t="shared" si="65"/>
        <v>319.42128532693039</v>
      </c>
      <c r="CM49" s="38">
        <f t="shared" si="66"/>
        <v>152999793.31945834</v>
      </c>
      <c r="CN49" s="39">
        <f t="shared" si="67"/>
        <v>53.368437624744956</v>
      </c>
      <c r="CO49" s="36">
        <f t="shared" si="68"/>
        <v>257151928.38054183</v>
      </c>
      <c r="CP49" s="39">
        <f t="shared" si="69"/>
        <v>159.19438966943429</v>
      </c>
      <c r="CQ49" s="36">
        <f t="shared" si="70"/>
        <v>410151721.70000017</v>
      </c>
      <c r="CR49" s="40">
        <f t="shared" si="71"/>
        <v>91.506950550088035</v>
      </c>
      <c r="CS49" s="152"/>
      <c r="CT49" s="161" t="s">
        <v>53</v>
      </c>
      <c r="CU49" s="38">
        <f t="shared" si="72"/>
        <v>272713907.88</v>
      </c>
      <c r="CV49" s="36">
        <f t="shared" si="73"/>
        <v>410151721.70000017</v>
      </c>
      <c r="CW49" s="37">
        <f t="shared" si="74"/>
        <v>682865629.58000016</v>
      </c>
      <c r="CX49"/>
    </row>
    <row r="50" spans="1:104" s="19" customFormat="1" ht="15.6" x14ac:dyDescent="0.3">
      <c r="A50" s="26">
        <v>37</v>
      </c>
      <c r="B50" s="26" t="s">
        <v>41</v>
      </c>
      <c r="C50" s="34"/>
      <c r="D50" s="3">
        <v>425062.31999999995</v>
      </c>
      <c r="E50" s="5">
        <v>3.9055305229887165</v>
      </c>
      <c r="F50" s="3">
        <v>326360.8</v>
      </c>
      <c r="G50" s="5">
        <v>10.570047933670164</v>
      </c>
      <c r="H50" s="3">
        <v>751423.11999999988</v>
      </c>
      <c r="I50" s="5">
        <v>5.3783720797068248</v>
      </c>
      <c r="J50" s="38">
        <v>254925.79</v>
      </c>
      <c r="K50" s="39">
        <v>0.7175368935400066</v>
      </c>
      <c r="L50" s="36">
        <v>581658.20000000007</v>
      </c>
      <c r="M50" s="39">
        <v>2.0051302204526262</v>
      </c>
      <c r="N50" s="36">
        <v>836583.99000000011</v>
      </c>
      <c r="O50" s="40">
        <v>1.2962978877036837</v>
      </c>
      <c r="P50" s="116">
        <f t="shared" si="46"/>
        <v>679988.11</v>
      </c>
      <c r="Q50" s="117">
        <f t="shared" si="47"/>
        <v>908019</v>
      </c>
      <c r="R50" s="118">
        <f t="shared" si="48"/>
        <v>1588007.1099999999</v>
      </c>
      <c r="S50" s="32"/>
      <c r="T50" s="35">
        <v>116991.57916671316</v>
      </c>
      <c r="U50" s="39">
        <v>0.61395176808120044</v>
      </c>
      <c r="V50" s="36">
        <v>58787.090543656283</v>
      </c>
      <c r="W50" s="39">
        <v>1.0553098507100902</v>
      </c>
      <c r="X50" s="36">
        <v>175778.66971036943</v>
      </c>
      <c r="Y50" s="40">
        <v>0.71379012393505037</v>
      </c>
      <c r="Z50" s="38">
        <v>27189.624036852696</v>
      </c>
      <c r="AA50" s="39">
        <v>2.8881625165551358E-2</v>
      </c>
      <c r="AB50" s="36">
        <v>1748.0440417420616</v>
      </c>
      <c r="AC50" s="39">
        <v>3.9850360690070067E-3</v>
      </c>
      <c r="AD50" s="36">
        <v>28937.668078594757</v>
      </c>
      <c r="AE50" s="40">
        <v>2.0968291474474269E-2</v>
      </c>
      <c r="AF50" s="116">
        <f t="shared" si="49"/>
        <v>144181.20320356585</v>
      </c>
      <c r="AG50" s="117">
        <f t="shared" si="50"/>
        <v>60535.134585398344</v>
      </c>
      <c r="AH50" s="118">
        <f t="shared" si="51"/>
        <v>204716.33778896419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52"/>
        <v>0</v>
      </c>
      <c r="AW50" s="117">
        <f t="shared" si="53"/>
        <v>0</v>
      </c>
      <c r="AX50" s="118">
        <f t="shared" si="54"/>
        <v>0</v>
      </c>
      <c r="AY50" s="32"/>
      <c r="AZ50" s="35">
        <v>13080.334201000333</v>
      </c>
      <c r="BA50" s="39">
        <v>6.406204266267794E-2</v>
      </c>
      <c r="BB50" s="36">
        <v>3212.4563576138366</v>
      </c>
      <c r="BC50" s="39">
        <v>5.5123237298950405E-2</v>
      </c>
      <c r="BD50" s="36">
        <v>16292.79055861417</v>
      </c>
      <c r="BE50" s="40">
        <v>6.2077232944502667E-2</v>
      </c>
      <c r="BF50" s="38">
        <v>50687.805539965331</v>
      </c>
      <c r="BG50" s="39">
        <v>4.656964518527739E-2</v>
      </c>
      <c r="BH50" s="36">
        <v>21318.954610037898</v>
      </c>
      <c r="BI50" s="39">
        <v>4.0688144903308091E-2</v>
      </c>
      <c r="BJ50" s="36">
        <v>72006.760150003232</v>
      </c>
      <c r="BK50" s="40">
        <v>4.4658401596389972E-2</v>
      </c>
      <c r="BL50" s="116">
        <f t="shared" si="55"/>
        <v>63768.139740965664</v>
      </c>
      <c r="BM50" s="117">
        <f t="shared" si="56"/>
        <v>24531.410967651733</v>
      </c>
      <c r="BN50" s="118">
        <f t="shared" si="57"/>
        <v>88299.550708617404</v>
      </c>
      <c r="BO50" s="32"/>
      <c r="BP50" s="35">
        <v>103624.84118222979</v>
      </c>
      <c r="BQ50" s="39">
        <v>1.0037956969402206</v>
      </c>
      <c r="BR50" s="36">
        <v>57724.073352426312</v>
      </c>
      <c r="BS50" s="39">
        <v>2.7915694628313332</v>
      </c>
      <c r="BT50" s="36">
        <v>161348.9145346561</v>
      </c>
      <c r="BU50" s="40">
        <v>1.30213552093564</v>
      </c>
      <c r="BV50" s="38">
        <v>23256.220051793029</v>
      </c>
      <c r="BW50" s="39">
        <v>7.3199982536772845E-2</v>
      </c>
      <c r="BX50" s="36">
        <v>10510.993547313101</v>
      </c>
      <c r="BY50" s="39">
        <v>4.7800709199575707E-2</v>
      </c>
      <c r="BZ50" s="36">
        <v>33767.21359910613</v>
      </c>
      <c r="CA50" s="40">
        <v>6.2811037200718248E-2</v>
      </c>
      <c r="CB50" s="116">
        <f t="shared" si="58"/>
        <v>126881.06123402283</v>
      </c>
      <c r="CC50" s="117">
        <f t="shared" si="59"/>
        <v>68235.06689973941</v>
      </c>
      <c r="CD50" s="118">
        <f t="shared" si="60"/>
        <v>195116.12813376222</v>
      </c>
      <c r="CE50" s="32"/>
      <c r="CF50" s="32"/>
      <c r="CG50" s="38">
        <f t="shared" si="75"/>
        <v>658759.07454994321</v>
      </c>
      <c r="CH50" s="39">
        <f t="shared" si="61"/>
        <v>0.99740457383349201</v>
      </c>
      <c r="CI50" s="36">
        <f t="shared" si="62"/>
        <v>446084.42025369639</v>
      </c>
      <c r="CJ50" s="39">
        <f t="shared" si="63"/>
        <v>2.3077106087430597</v>
      </c>
      <c r="CK50" s="36">
        <f t="shared" si="64"/>
        <v>1104843.4948036396</v>
      </c>
      <c r="CL50" s="40">
        <f t="shared" si="65"/>
        <v>1.2940686888274306</v>
      </c>
      <c r="CM50" s="38">
        <f t="shared" si="66"/>
        <v>356059.43962861109</v>
      </c>
      <c r="CN50" s="39">
        <f t="shared" si="67"/>
        <v>0.12419844224785942</v>
      </c>
      <c r="CO50" s="36">
        <f t="shared" si="68"/>
        <v>615236.19219909317</v>
      </c>
      <c r="CP50" s="39">
        <f t="shared" si="69"/>
        <v>0.38087270329446415</v>
      </c>
      <c r="CQ50" s="36">
        <f t="shared" si="70"/>
        <v>971295.63182770426</v>
      </c>
      <c r="CR50" s="40">
        <f t="shared" si="71"/>
        <v>0.21670103195661949</v>
      </c>
      <c r="CS50" s="152"/>
      <c r="CT50" s="161" t="s">
        <v>41</v>
      </c>
      <c r="CU50" s="38">
        <f t="shared" si="72"/>
        <v>1104843.4948036396</v>
      </c>
      <c r="CV50" s="36">
        <f t="shared" si="73"/>
        <v>971295.63182770426</v>
      </c>
      <c r="CW50" s="37">
        <f t="shared" si="74"/>
        <v>2076139.1266313437</v>
      </c>
      <c r="CX50"/>
    </row>
    <row r="51" spans="1:104" s="19" customFormat="1" ht="15.6" x14ac:dyDescent="0.3">
      <c r="A51" s="26">
        <v>38</v>
      </c>
      <c r="B51" s="26" t="s">
        <v>42</v>
      </c>
      <c r="C51" s="34"/>
      <c r="D51" s="3">
        <v>20901.16</v>
      </c>
      <c r="E51" s="5">
        <v>0.19204270645742216</v>
      </c>
      <c r="F51" s="3">
        <v>10735.54</v>
      </c>
      <c r="G51" s="5">
        <v>0.34769853607980311</v>
      </c>
      <c r="H51" s="3">
        <v>31636.7</v>
      </c>
      <c r="I51" s="5">
        <v>0.22644225263398993</v>
      </c>
      <c r="J51" s="38">
        <v>15842.94</v>
      </c>
      <c r="K51" s="39">
        <v>4.4592953706805077E-2</v>
      </c>
      <c r="L51" s="36">
        <v>36598.47</v>
      </c>
      <c r="M51" s="39">
        <v>0.12616464139821087</v>
      </c>
      <c r="N51" s="36">
        <v>52441.41</v>
      </c>
      <c r="O51" s="40">
        <v>8.1258654030903502E-2</v>
      </c>
      <c r="P51" s="116">
        <f t="shared" si="46"/>
        <v>36744.1</v>
      </c>
      <c r="Q51" s="117">
        <f t="shared" si="47"/>
        <v>47334.01</v>
      </c>
      <c r="R51" s="118">
        <f t="shared" si="48"/>
        <v>84078.11</v>
      </c>
      <c r="S51" s="32"/>
      <c r="T51" s="35">
        <v>32127.788846816424</v>
      </c>
      <c r="U51" s="39">
        <v>0.16860113272712038</v>
      </c>
      <c r="V51" s="36">
        <v>29708.128867032512</v>
      </c>
      <c r="W51" s="39">
        <v>0.533302137418456</v>
      </c>
      <c r="X51" s="36">
        <v>61835.917713848932</v>
      </c>
      <c r="Y51" s="40">
        <v>0.25109910913156747</v>
      </c>
      <c r="Z51" s="38">
        <v>63721.001634145643</v>
      </c>
      <c r="AA51" s="39">
        <v>6.7686338063242646E-2</v>
      </c>
      <c r="AB51" s="36">
        <v>43263.841114525596</v>
      </c>
      <c r="AC51" s="39">
        <v>9.8629075245355302E-2</v>
      </c>
      <c r="AD51" s="36">
        <v>106984.84274867125</v>
      </c>
      <c r="AE51" s="40">
        <v>7.752142847212691E-2</v>
      </c>
      <c r="AF51" s="116">
        <f t="shared" si="49"/>
        <v>95848.790480962067</v>
      </c>
      <c r="AG51" s="117">
        <f t="shared" si="50"/>
        <v>72971.969981558112</v>
      </c>
      <c r="AH51" s="118">
        <f t="shared" si="51"/>
        <v>168820.76046252018</v>
      </c>
      <c r="AI51" s="32"/>
      <c r="AJ51" s="35">
        <v>12045.48732957541</v>
      </c>
      <c r="AK51" s="39">
        <v>0.22444868037295562</v>
      </c>
      <c r="AL51" s="36">
        <v>22189.343541660895</v>
      </c>
      <c r="AM51" s="39">
        <v>0.79921277703720273</v>
      </c>
      <c r="AN51" s="36">
        <v>34234.830871236307</v>
      </c>
      <c r="AO51" s="40">
        <v>0.42041520884228745</v>
      </c>
      <c r="AP51" s="38">
        <v>8654.5376662233339</v>
      </c>
      <c r="AQ51" s="39">
        <v>5.276320623695837E-2</v>
      </c>
      <c r="AR51" s="36">
        <v>16282.792855524494</v>
      </c>
      <c r="AS51" s="39">
        <v>0.11406989334420006</v>
      </c>
      <c r="AT51" s="36">
        <v>24937.330521747826</v>
      </c>
      <c r="AU51" s="40">
        <v>8.1289990943533674E-2</v>
      </c>
      <c r="AV51" s="116">
        <f t="shared" si="52"/>
        <v>20700.024995798743</v>
      </c>
      <c r="AW51" s="117">
        <f t="shared" si="53"/>
        <v>38472.136397185386</v>
      </c>
      <c r="AX51" s="118">
        <f t="shared" si="54"/>
        <v>59172.161392984126</v>
      </c>
      <c r="AY51" s="32"/>
      <c r="AZ51" s="35">
        <v>62200.625153576715</v>
      </c>
      <c r="BA51" s="39">
        <v>0.30463282061470082</v>
      </c>
      <c r="BB51" s="36">
        <v>52218.066109330117</v>
      </c>
      <c r="BC51" s="39">
        <v>0.89602115297682572</v>
      </c>
      <c r="BD51" s="36">
        <v>114418.69126290682</v>
      </c>
      <c r="BE51" s="40">
        <v>0.43594715866382239</v>
      </c>
      <c r="BF51" s="38">
        <v>109422.49922519086</v>
      </c>
      <c r="BG51" s="39">
        <v>0.10053240439035414</v>
      </c>
      <c r="BH51" s="36">
        <v>100874.88833114633</v>
      </c>
      <c r="BI51" s="39">
        <v>0.19252407768578705</v>
      </c>
      <c r="BJ51" s="36">
        <v>210297.38755633717</v>
      </c>
      <c r="BK51" s="40">
        <v>0.13042588180051798</v>
      </c>
      <c r="BL51" s="116">
        <f t="shared" si="55"/>
        <v>171623.12437876756</v>
      </c>
      <c r="BM51" s="117">
        <f t="shared" si="56"/>
        <v>153092.95444047643</v>
      </c>
      <c r="BN51" s="118">
        <f t="shared" si="57"/>
        <v>324716.07881924399</v>
      </c>
      <c r="BO51" s="32"/>
      <c r="BP51" s="35">
        <v>14182.922425468427</v>
      </c>
      <c r="BQ51" s="39">
        <v>0.13738748680623858</v>
      </c>
      <c r="BR51" s="36">
        <v>9242.5276637851821</v>
      </c>
      <c r="BS51" s="39">
        <v>0.44697396575032317</v>
      </c>
      <c r="BT51" s="36">
        <v>23425.450089253609</v>
      </c>
      <c r="BU51" s="40">
        <v>0.18905060962508258</v>
      </c>
      <c r="BV51" s="38">
        <v>15777.100793384472</v>
      </c>
      <c r="BW51" s="39">
        <v>4.9659123451044583E-2</v>
      </c>
      <c r="BX51" s="36">
        <v>19565.164045160462</v>
      </c>
      <c r="BY51" s="39">
        <v>8.8976243088245421E-2</v>
      </c>
      <c r="BZ51" s="36">
        <v>35342.264838544936</v>
      </c>
      <c r="CA51" s="40">
        <v>6.5740820012174364E-2</v>
      </c>
      <c r="CB51" s="116">
        <f t="shared" si="58"/>
        <v>29960.023218852897</v>
      </c>
      <c r="CC51" s="117">
        <f t="shared" si="59"/>
        <v>28807.691708945644</v>
      </c>
      <c r="CD51" s="118">
        <f t="shared" si="60"/>
        <v>58767.714927798545</v>
      </c>
      <c r="CE51" s="32"/>
      <c r="CF51" s="32"/>
      <c r="CG51" s="38">
        <f t="shared" si="75"/>
        <v>141457.98375543696</v>
      </c>
      <c r="CH51" s="39">
        <f t="shared" si="61"/>
        <v>0.21417669289691121</v>
      </c>
      <c r="CI51" s="36">
        <f t="shared" si="62"/>
        <v>124093.6061818087</v>
      </c>
      <c r="CJ51" s="39">
        <f t="shared" si="63"/>
        <v>0.64196846708987998</v>
      </c>
      <c r="CK51" s="36">
        <f t="shared" si="64"/>
        <v>265551.58993724565</v>
      </c>
      <c r="CL51" s="40">
        <f t="shared" si="65"/>
        <v>0.31103228595033311</v>
      </c>
      <c r="CM51" s="38">
        <f t="shared" si="66"/>
        <v>213418.07931894431</v>
      </c>
      <c r="CN51" s="39">
        <f t="shared" si="67"/>
        <v>7.4443168889414504E-2</v>
      </c>
      <c r="CO51" s="36">
        <f t="shared" si="68"/>
        <v>216585.15634635687</v>
      </c>
      <c r="CP51" s="39">
        <f t="shared" si="69"/>
        <v>0.13408082137729072</v>
      </c>
      <c r="CQ51" s="36">
        <f t="shared" si="70"/>
        <v>430003.23566530121</v>
      </c>
      <c r="CR51" s="40">
        <f t="shared" si="71"/>
        <v>9.593592502625975E-2</v>
      </c>
      <c r="CS51" s="152"/>
      <c r="CT51" s="161" t="s">
        <v>42</v>
      </c>
      <c r="CU51" s="38">
        <f t="shared" si="72"/>
        <v>265551.58993724565</v>
      </c>
      <c r="CV51" s="36">
        <f t="shared" si="73"/>
        <v>430003.23566530121</v>
      </c>
      <c r="CW51" s="37">
        <f t="shared" si="74"/>
        <v>695554.8256025468</v>
      </c>
      <c r="CX51"/>
    </row>
    <row r="52" spans="1:104" s="19" customFormat="1" ht="15.6" x14ac:dyDescent="0.3">
      <c r="A52" s="26">
        <v>39</v>
      </c>
      <c r="B52" s="26" t="s">
        <v>62</v>
      </c>
      <c r="C52" s="34"/>
      <c r="D52" s="3">
        <v>26068.239999999998</v>
      </c>
      <c r="E52" s="5">
        <v>0.23951854165900988</v>
      </c>
      <c r="F52" s="3">
        <v>11515.07</v>
      </c>
      <c r="G52" s="5">
        <v>0.37294565358207021</v>
      </c>
      <c r="H52" s="3">
        <v>37583.31</v>
      </c>
      <c r="I52" s="5">
        <v>0.26900559722858453</v>
      </c>
      <c r="J52" s="38">
        <v>2274662.7400000002</v>
      </c>
      <c r="K52" s="39">
        <v>6.4024688765730602</v>
      </c>
      <c r="L52" s="36">
        <v>501010.91</v>
      </c>
      <c r="M52" s="39">
        <v>1.7271176034610545</v>
      </c>
      <c r="N52" s="36">
        <v>2775673.6500000004</v>
      </c>
      <c r="O52" s="40">
        <v>4.3009428012718409</v>
      </c>
      <c r="P52" s="116">
        <f t="shared" si="46"/>
        <v>2300730.9800000004</v>
      </c>
      <c r="Q52" s="117">
        <f t="shared" si="47"/>
        <v>512525.98</v>
      </c>
      <c r="R52" s="118">
        <f t="shared" si="48"/>
        <v>2813256.9600000004</v>
      </c>
      <c r="S52" s="32"/>
      <c r="T52" s="35">
        <v>42366.997631910948</v>
      </c>
      <c r="U52" s="39">
        <v>0.22233474656614075</v>
      </c>
      <c r="V52" s="36">
        <v>45814.957067967531</v>
      </c>
      <c r="W52" s="39">
        <v>0.82244205414080229</v>
      </c>
      <c r="X52" s="36">
        <v>88181.954699878479</v>
      </c>
      <c r="Y52" s="40">
        <v>0.3580833128261417</v>
      </c>
      <c r="Z52" s="38">
        <v>4252531.3603923591</v>
      </c>
      <c r="AA52" s="39">
        <v>4.5171649519366133</v>
      </c>
      <c r="AB52" s="36">
        <v>853258.00529268233</v>
      </c>
      <c r="AC52" s="39">
        <v>1.9451820698245588</v>
      </c>
      <c r="AD52" s="36">
        <v>5105789.3656850411</v>
      </c>
      <c r="AE52" s="40">
        <v>3.6996650641019437</v>
      </c>
      <c r="AF52" s="116">
        <f t="shared" si="49"/>
        <v>4294898.3580242703</v>
      </c>
      <c r="AG52" s="117">
        <f t="shared" si="50"/>
        <v>899072.96236064984</v>
      </c>
      <c r="AH52" s="118">
        <f t="shared" si="51"/>
        <v>5193971.3203849196</v>
      </c>
      <c r="AI52" s="32"/>
      <c r="AJ52" s="35">
        <v>8657.0765851222295</v>
      </c>
      <c r="AK52" s="39">
        <v>0.16131098412659978</v>
      </c>
      <c r="AL52" s="36">
        <v>13440.278245883772</v>
      </c>
      <c r="AM52" s="39">
        <v>0.48409012555409064</v>
      </c>
      <c r="AN52" s="36">
        <v>22097.354831006</v>
      </c>
      <c r="AO52" s="40">
        <v>0.2713629309600275</v>
      </c>
      <c r="AP52" s="38">
        <v>985541.83965969761</v>
      </c>
      <c r="AQ52" s="39">
        <v>6.0084489023672933</v>
      </c>
      <c r="AR52" s="36">
        <v>163130.88482524114</v>
      </c>
      <c r="AS52" s="39">
        <v>1.1428213082528242</v>
      </c>
      <c r="AT52" s="36">
        <v>1148672.7244849387</v>
      </c>
      <c r="AU52" s="40">
        <v>3.7444102242231594</v>
      </c>
      <c r="AV52" s="116">
        <f t="shared" si="52"/>
        <v>994198.91624481988</v>
      </c>
      <c r="AW52" s="117">
        <f t="shared" si="53"/>
        <v>176571.1630711249</v>
      </c>
      <c r="AX52" s="118">
        <f t="shared" si="54"/>
        <v>1170770.0793159448</v>
      </c>
      <c r="AY52" s="32"/>
      <c r="AZ52" s="35">
        <v>120149.30333576126</v>
      </c>
      <c r="BA52" s="39">
        <v>0.58844137144431174</v>
      </c>
      <c r="BB52" s="36">
        <v>94898.981781221897</v>
      </c>
      <c r="BC52" s="39">
        <v>1.6283922674176579</v>
      </c>
      <c r="BD52" s="36">
        <v>215048.28511698317</v>
      </c>
      <c r="BE52" s="40">
        <v>0.81935641666152237</v>
      </c>
      <c r="BF52" s="38">
        <v>3979535.7892017402</v>
      </c>
      <c r="BG52" s="39">
        <v>3.656216080593901</v>
      </c>
      <c r="BH52" s="36">
        <v>1541897.5413683197</v>
      </c>
      <c r="BI52" s="39">
        <v>2.94277799905392</v>
      </c>
      <c r="BJ52" s="36">
        <v>5521433.3305700598</v>
      </c>
      <c r="BK52" s="40">
        <v>3.4243783021291745</v>
      </c>
      <c r="BL52" s="116">
        <f t="shared" si="55"/>
        <v>4099685.0925375014</v>
      </c>
      <c r="BM52" s="117">
        <f t="shared" si="56"/>
        <v>1636796.5231495416</v>
      </c>
      <c r="BN52" s="118">
        <f t="shared" si="57"/>
        <v>5736481.6156870425</v>
      </c>
      <c r="BO52" s="32"/>
      <c r="BP52" s="35">
        <v>24862.388268846466</v>
      </c>
      <c r="BQ52" s="39">
        <v>0.24083760298399218</v>
      </c>
      <c r="BR52" s="36">
        <v>8167.6650251324254</v>
      </c>
      <c r="BS52" s="39">
        <v>0.39499298893183216</v>
      </c>
      <c r="BT52" s="36">
        <v>33030.05329397889</v>
      </c>
      <c r="BU52" s="40">
        <v>0.26656272077522486</v>
      </c>
      <c r="BV52" s="38">
        <v>1481965.3871684503</v>
      </c>
      <c r="BW52" s="39">
        <v>4.6645516863549243</v>
      </c>
      <c r="BX52" s="36">
        <v>326963.85155146214</v>
      </c>
      <c r="BY52" s="39">
        <v>1.4869292723312451</v>
      </c>
      <c r="BZ52" s="36">
        <v>1808929.2387199125</v>
      </c>
      <c r="CA52" s="40">
        <v>3.3648237327379324</v>
      </c>
      <c r="CB52" s="116">
        <f t="shared" si="58"/>
        <v>1506827.7754372968</v>
      </c>
      <c r="CC52" s="117">
        <f t="shared" si="59"/>
        <v>335131.51657659456</v>
      </c>
      <c r="CD52" s="118">
        <f t="shared" si="60"/>
        <v>1841959.2920138915</v>
      </c>
      <c r="CE52" s="32"/>
      <c r="CF52" s="32"/>
      <c r="CG52" s="38">
        <f t="shared" si="75"/>
        <v>222104.00582164089</v>
      </c>
      <c r="CH52" s="39">
        <f t="shared" si="61"/>
        <v>0.33628007541997096</v>
      </c>
      <c r="CI52" s="36">
        <f t="shared" si="62"/>
        <v>173836.95212020562</v>
      </c>
      <c r="CJ52" s="39">
        <f t="shared" si="63"/>
        <v>0.89930372006986425</v>
      </c>
      <c r="CK52" s="36">
        <f t="shared" si="64"/>
        <v>395940.95794184651</v>
      </c>
      <c r="CL52" s="40">
        <f t="shared" si="65"/>
        <v>0.46375328153418233</v>
      </c>
      <c r="CM52" s="38">
        <f t="shared" si="66"/>
        <v>12974237.116422247</v>
      </c>
      <c r="CN52" s="39">
        <f t="shared" si="67"/>
        <v>4.5255928080287875</v>
      </c>
      <c r="CO52" s="36">
        <f t="shared" si="68"/>
        <v>3386261.193037705</v>
      </c>
      <c r="CP52" s="39">
        <f t="shared" si="69"/>
        <v>2.0963240963497225</v>
      </c>
      <c r="CQ52" s="36">
        <f t="shared" si="70"/>
        <v>16360498.309459953</v>
      </c>
      <c r="CR52" s="40">
        <f t="shared" si="71"/>
        <v>3.6501109969095373</v>
      </c>
      <c r="CS52" s="152"/>
      <c r="CT52" s="161" t="s">
        <v>62</v>
      </c>
      <c r="CU52" s="38">
        <f t="shared" si="72"/>
        <v>395940.95794184651</v>
      </c>
      <c r="CV52" s="36">
        <f t="shared" si="73"/>
        <v>16360498.309459953</v>
      </c>
      <c r="CW52" s="37">
        <f t="shared" si="74"/>
        <v>16756439.2674018</v>
      </c>
      <c r="CX52"/>
    </row>
    <row r="53" spans="1:104" s="19" customFormat="1" ht="15.6" x14ac:dyDescent="0.3">
      <c r="A53" s="26">
        <v>40</v>
      </c>
      <c r="B53" s="26" t="s">
        <v>43</v>
      </c>
      <c r="C53" s="34"/>
      <c r="D53" s="3">
        <v>681779.47</v>
      </c>
      <c r="E53" s="5">
        <v>6.2642826822007418</v>
      </c>
      <c r="F53" s="3">
        <v>722227.29</v>
      </c>
      <c r="G53" s="5">
        <v>23.39121939370385</v>
      </c>
      <c r="H53" s="3">
        <v>1404006.76</v>
      </c>
      <c r="I53" s="5">
        <v>10.049292544663308</v>
      </c>
      <c r="J53" s="38">
        <v>9024.58</v>
      </c>
      <c r="K53" s="39">
        <v>2.5401388767700876E-2</v>
      </c>
      <c r="L53" s="36">
        <v>28352.309999999998</v>
      </c>
      <c r="M53" s="39">
        <v>9.7737938879983444E-2</v>
      </c>
      <c r="N53" s="36">
        <v>37376.89</v>
      </c>
      <c r="O53" s="40">
        <v>5.7915982298361854E-2</v>
      </c>
      <c r="P53" s="116">
        <f t="shared" si="46"/>
        <v>690804.04999999993</v>
      </c>
      <c r="Q53" s="117">
        <f t="shared" si="47"/>
        <v>750579.60000000009</v>
      </c>
      <c r="R53" s="118">
        <f t="shared" si="48"/>
        <v>1441383.65</v>
      </c>
      <c r="S53" s="32"/>
      <c r="T53" s="35">
        <v>1553076.6166741867</v>
      </c>
      <c r="U53" s="39">
        <v>8.1502800591650004</v>
      </c>
      <c r="V53" s="36">
        <v>1576312.484579148</v>
      </c>
      <c r="W53" s="39">
        <v>28.296996456021756</v>
      </c>
      <c r="X53" s="36">
        <v>3129389.1012533344</v>
      </c>
      <c r="Y53" s="40">
        <v>12.70761144173594</v>
      </c>
      <c r="Z53" s="38">
        <v>7885239.1649900172</v>
      </c>
      <c r="AA53" s="39">
        <v>8.3759349373603342</v>
      </c>
      <c r="AB53" s="36">
        <v>4880267.4526192294</v>
      </c>
      <c r="AC53" s="39">
        <v>11.125601735816158</v>
      </c>
      <c r="AD53" s="36">
        <v>12765506.617609248</v>
      </c>
      <c r="AE53" s="40">
        <v>9.2499113214778159</v>
      </c>
      <c r="AF53" s="116">
        <f t="shared" si="49"/>
        <v>9438315.7816642039</v>
      </c>
      <c r="AG53" s="117">
        <f t="shared" si="50"/>
        <v>6456579.9371983772</v>
      </c>
      <c r="AH53" s="118">
        <f t="shared" si="51"/>
        <v>15894895.718862582</v>
      </c>
      <c r="AI53" s="32"/>
      <c r="AJ53" s="35">
        <v>267033.64446745877</v>
      </c>
      <c r="AK53" s="39">
        <v>4.9757512897583016</v>
      </c>
      <c r="AL53" s="36">
        <v>506403.96208691248</v>
      </c>
      <c r="AM53" s="39">
        <v>18.239589471506715</v>
      </c>
      <c r="AN53" s="36">
        <v>773437.6065543713</v>
      </c>
      <c r="AO53" s="40">
        <v>9.4980732958501228</v>
      </c>
      <c r="AP53" s="38">
        <v>752612.83436340815</v>
      </c>
      <c r="AQ53" s="39">
        <v>4.5883752232171009</v>
      </c>
      <c r="AR53" s="36">
        <v>811857.44881524902</v>
      </c>
      <c r="AS53" s="39">
        <v>5.6875066469711442</v>
      </c>
      <c r="AT53" s="36">
        <v>1564470.2831786573</v>
      </c>
      <c r="AU53" s="40">
        <v>5.0998151161412695</v>
      </c>
      <c r="AV53" s="116">
        <f t="shared" si="52"/>
        <v>1019646.478830867</v>
      </c>
      <c r="AW53" s="117">
        <f t="shared" si="53"/>
        <v>1318261.4109021616</v>
      </c>
      <c r="AX53" s="118">
        <f t="shared" si="54"/>
        <v>2337907.8897330286</v>
      </c>
      <c r="AY53" s="32"/>
      <c r="AZ53" s="35">
        <v>2547589.5266385037</v>
      </c>
      <c r="BA53" s="39">
        <v>12.477035099762677</v>
      </c>
      <c r="BB53" s="36">
        <v>1801692.7055159824</v>
      </c>
      <c r="BC53" s="39">
        <v>30.915636973731598</v>
      </c>
      <c r="BD53" s="36">
        <v>4349282.2321544858</v>
      </c>
      <c r="BE53" s="40">
        <v>16.571219355918942</v>
      </c>
      <c r="BF53" s="38">
        <v>10766104.912348026</v>
      </c>
      <c r="BG53" s="39">
        <v>9.891406433056293</v>
      </c>
      <c r="BH53" s="36">
        <v>6356962.1089841733</v>
      </c>
      <c r="BI53" s="39">
        <v>12.132536522846289</v>
      </c>
      <c r="BJ53" s="36">
        <v>17123067.021332201</v>
      </c>
      <c r="BK53" s="40">
        <v>10.619680735636043</v>
      </c>
      <c r="BL53" s="116">
        <f t="shared" si="55"/>
        <v>13313694.438986531</v>
      </c>
      <c r="BM53" s="117">
        <f t="shared" si="56"/>
        <v>8158654.8145001559</v>
      </c>
      <c r="BN53" s="118">
        <f t="shared" si="57"/>
        <v>21472349.253486685</v>
      </c>
      <c r="BO53" s="32"/>
      <c r="BP53" s="35">
        <v>487098.73107679724</v>
      </c>
      <c r="BQ53" s="39">
        <v>4.7184401410091468</v>
      </c>
      <c r="BR53" s="36">
        <v>389817.52826936415</v>
      </c>
      <c r="BS53" s="39">
        <v>18.851800380566985</v>
      </c>
      <c r="BT53" s="36">
        <v>876916.25934616139</v>
      </c>
      <c r="BU53" s="40">
        <v>7.0769847660511287</v>
      </c>
      <c r="BV53" s="38">
        <v>1926006.3038780941</v>
      </c>
      <c r="BW53" s="39">
        <v>6.0621901364715214</v>
      </c>
      <c r="BX53" s="36">
        <v>1465229.5885670709</v>
      </c>
      <c r="BY53" s="39">
        <v>6.6634056198819005</v>
      </c>
      <c r="BZ53" s="36">
        <v>3391235.8924451647</v>
      </c>
      <c r="CA53" s="40">
        <v>6.3081024785066306</v>
      </c>
      <c r="CB53" s="116">
        <f t="shared" si="58"/>
        <v>2413105.0349548915</v>
      </c>
      <c r="CC53" s="117">
        <f t="shared" si="59"/>
        <v>1855047.1168364352</v>
      </c>
      <c r="CD53" s="118">
        <f t="shared" si="60"/>
        <v>4268152.1517913267</v>
      </c>
      <c r="CE53" s="32"/>
      <c r="CF53" s="32"/>
      <c r="CG53" s="38">
        <f t="shared" si="75"/>
        <v>5536577.9888569461</v>
      </c>
      <c r="CH53" s="39">
        <f t="shared" si="61"/>
        <v>8.3827432862985081</v>
      </c>
      <c r="CI53" s="36">
        <f t="shared" si="62"/>
        <v>4996453.9704514071</v>
      </c>
      <c r="CJ53" s="39">
        <f t="shared" si="63"/>
        <v>25.847954580322625</v>
      </c>
      <c r="CK53" s="36">
        <f t="shared" si="64"/>
        <v>10533031.959308352</v>
      </c>
      <c r="CL53" s="40">
        <f t="shared" si="65"/>
        <v>12.337011460054876</v>
      </c>
      <c r="CM53" s="38">
        <f t="shared" si="66"/>
        <v>21338987.795579549</v>
      </c>
      <c r="CN53" s="39">
        <f t="shared" si="67"/>
        <v>7.443333186507946</v>
      </c>
      <c r="CO53" s="36">
        <f t="shared" si="68"/>
        <v>13542668.908985723</v>
      </c>
      <c r="CP53" s="39">
        <f t="shared" si="69"/>
        <v>8.3838255658375207</v>
      </c>
      <c r="CQ53" s="36">
        <f t="shared" si="70"/>
        <v>34881656.704565272</v>
      </c>
      <c r="CR53" s="40">
        <f t="shared" si="71"/>
        <v>7.7822763292079573</v>
      </c>
      <c r="CS53" s="152"/>
      <c r="CT53" s="161" t="s">
        <v>43</v>
      </c>
      <c r="CU53" s="38">
        <f t="shared" si="72"/>
        <v>10533031.959308352</v>
      </c>
      <c r="CV53" s="36">
        <f t="shared" si="73"/>
        <v>34881656.704565272</v>
      </c>
      <c r="CW53" s="37">
        <f t="shared" si="74"/>
        <v>45414688.663873628</v>
      </c>
      <c r="CX53"/>
    </row>
    <row r="54" spans="1:104" s="19" customFormat="1" ht="15.6" x14ac:dyDescent="0.3">
      <c r="A54" s="26">
        <v>41</v>
      </c>
      <c r="B54" s="26" t="s">
        <v>44</v>
      </c>
      <c r="C54" s="34"/>
      <c r="D54" s="3">
        <v>1536773.97</v>
      </c>
      <c r="E54" s="5">
        <v>14.120088665515087</v>
      </c>
      <c r="F54" s="3">
        <v>1015960.9199999998</v>
      </c>
      <c r="G54" s="5">
        <v>32.904551107656424</v>
      </c>
      <c r="H54" s="3">
        <v>2552734.8899999997</v>
      </c>
      <c r="I54" s="5">
        <v>18.271407538364635</v>
      </c>
      <c r="J54" s="38">
        <v>2109739</v>
      </c>
      <c r="K54" s="39">
        <v>5.9382597901930598</v>
      </c>
      <c r="L54" s="36">
        <v>3764163.69</v>
      </c>
      <c r="M54" s="39">
        <v>12.976071461812916</v>
      </c>
      <c r="N54" s="36">
        <v>5873902.6899999995</v>
      </c>
      <c r="O54" s="40">
        <v>9.1016894186846482</v>
      </c>
      <c r="P54" s="116">
        <f t="shared" si="46"/>
        <v>3646512.9699999997</v>
      </c>
      <c r="Q54" s="117">
        <f t="shared" si="47"/>
        <v>4780124.6099999994</v>
      </c>
      <c r="R54" s="118">
        <f t="shared" si="48"/>
        <v>8426637.5799999982</v>
      </c>
      <c r="S54" s="32"/>
      <c r="T54" s="35">
        <v>2422670.2278460963</v>
      </c>
      <c r="U54" s="39">
        <v>12.713758378662833</v>
      </c>
      <c r="V54" s="36">
        <v>1573677.8542433756</v>
      </c>
      <c r="W54" s="39">
        <v>28.249701185570238</v>
      </c>
      <c r="X54" s="36">
        <v>3996348.0820894716</v>
      </c>
      <c r="Y54" s="40">
        <v>16.228099788799167</v>
      </c>
      <c r="Z54" s="38">
        <v>5354341.1598470425</v>
      </c>
      <c r="AA54" s="39">
        <v>5.6875400034066157</v>
      </c>
      <c r="AB54" s="36">
        <v>5296564.019348857</v>
      </c>
      <c r="AC54" s="39">
        <v>12.074637797955685</v>
      </c>
      <c r="AD54" s="36">
        <v>10650905.1791959</v>
      </c>
      <c r="AE54" s="40">
        <v>7.7176669404666285</v>
      </c>
      <c r="AF54" s="116">
        <f t="shared" si="49"/>
        <v>7777011.3876931388</v>
      </c>
      <c r="AG54" s="117">
        <f t="shared" si="50"/>
        <v>6870241.8735922324</v>
      </c>
      <c r="AH54" s="118">
        <f t="shared" si="51"/>
        <v>14647253.261285372</v>
      </c>
      <c r="AI54" s="32"/>
      <c r="AJ54" s="35">
        <v>325801.80665010028</v>
      </c>
      <c r="AK54" s="39">
        <v>6.0708034108502487</v>
      </c>
      <c r="AL54" s="36">
        <v>480904.132252165</v>
      </c>
      <c r="AM54" s="39">
        <v>17.321140046541025</v>
      </c>
      <c r="AN54" s="36">
        <v>806705.93890226528</v>
      </c>
      <c r="AO54" s="40">
        <v>9.9066195785667048</v>
      </c>
      <c r="AP54" s="38">
        <v>695515.19584793434</v>
      </c>
      <c r="AQ54" s="39">
        <v>4.2402740775726677</v>
      </c>
      <c r="AR54" s="36">
        <v>811538.03959493898</v>
      </c>
      <c r="AS54" s="39">
        <v>5.6852690102206678</v>
      </c>
      <c r="AT54" s="36">
        <v>1507053.2354428733</v>
      </c>
      <c r="AU54" s="40">
        <v>4.912648679606459</v>
      </c>
      <c r="AV54" s="116">
        <f t="shared" si="52"/>
        <v>1021317.0024980346</v>
      </c>
      <c r="AW54" s="117">
        <f t="shared" si="53"/>
        <v>1292442.1718471041</v>
      </c>
      <c r="AX54" s="118">
        <f t="shared" si="54"/>
        <v>2313759.1743451385</v>
      </c>
      <c r="AY54" s="32"/>
      <c r="AZ54" s="35">
        <v>3360909.8765531937</v>
      </c>
      <c r="BA54" s="39">
        <v>16.460340277903644</v>
      </c>
      <c r="BB54" s="36">
        <v>1970664.6841391344</v>
      </c>
      <c r="BC54" s="39">
        <v>33.815063903669937</v>
      </c>
      <c r="BD54" s="36">
        <v>5331574.560692328</v>
      </c>
      <c r="BE54" s="40">
        <v>20.313855675883289</v>
      </c>
      <c r="BF54" s="38">
        <v>5875747.2115815412</v>
      </c>
      <c r="BG54" s="39">
        <v>5.39836869887744</v>
      </c>
      <c r="BH54" s="36">
        <v>7582465.1622966565</v>
      </c>
      <c r="BI54" s="39">
        <v>14.471461987284725</v>
      </c>
      <c r="BJ54" s="36">
        <v>13458212.373878198</v>
      </c>
      <c r="BK54" s="40">
        <v>8.3467476068929951</v>
      </c>
      <c r="BL54" s="116">
        <f t="shared" si="55"/>
        <v>9236657.0881347358</v>
      </c>
      <c r="BM54" s="117">
        <f t="shared" si="56"/>
        <v>9553129.8464357909</v>
      </c>
      <c r="BN54" s="118">
        <f t="shared" si="57"/>
        <v>18789786.934570529</v>
      </c>
      <c r="BO54" s="32"/>
      <c r="BP54" s="35">
        <v>786118.58104832505</v>
      </c>
      <c r="BQ54" s="39">
        <v>7.6149930840751026</v>
      </c>
      <c r="BR54" s="36">
        <v>597583.45019598608</v>
      </c>
      <c r="BS54" s="39">
        <v>28.899480133281074</v>
      </c>
      <c r="BT54" s="36">
        <v>1383702.031244311</v>
      </c>
      <c r="BU54" s="40">
        <v>11.166902302816627</v>
      </c>
      <c r="BV54" s="38">
        <v>1858887.5949889082</v>
      </c>
      <c r="BW54" s="39">
        <v>5.8509310278271496</v>
      </c>
      <c r="BX54" s="36">
        <v>2534331.5798429758</v>
      </c>
      <c r="BY54" s="39">
        <v>11.525346896853801</v>
      </c>
      <c r="BZ54" s="36">
        <v>4393219.174831884</v>
      </c>
      <c r="CA54" s="40">
        <v>8.1719106674700228</v>
      </c>
      <c r="CB54" s="116">
        <f t="shared" si="58"/>
        <v>2645006.1760372333</v>
      </c>
      <c r="CC54" s="117">
        <f t="shared" si="59"/>
        <v>3131915.0300389621</v>
      </c>
      <c r="CD54" s="118">
        <f t="shared" si="60"/>
        <v>5776921.2060761955</v>
      </c>
      <c r="CE54" s="32"/>
      <c r="CF54" s="32"/>
      <c r="CG54" s="38">
        <f t="shared" si="75"/>
        <v>8432274.4620977156</v>
      </c>
      <c r="CH54" s="39">
        <f t="shared" si="61"/>
        <v>12.767018233580302</v>
      </c>
      <c r="CI54" s="36">
        <f t="shared" si="62"/>
        <v>5638791.0408306606</v>
      </c>
      <c r="CJ54" s="39">
        <f t="shared" si="63"/>
        <v>29.170931139019999</v>
      </c>
      <c r="CK54" s="36">
        <f t="shared" si="64"/>
        <v>14071065.502928376</v>
      </c>
      <c r="CL54" s="40">
        <f t="shared" si="65"/>
        <v>16.480999681331003</v>
      </c>
      <c r="CM54" s="38">
        <f t="shared" si="66"/>
        <v>15894230.162265427</v>
      </c>
      <c r="CN54" s="39">
        <f t="shared" si="67"/>
        <v>5.5441266462176513</v>
      </c>
      <c r="CO54" s="36">
        <f t="shared" si="68"/>
        <v>19989062.491083428</v>
      </c>
      <c r="CP54" s="39">
        <f t="shared" si="69"/>
        <v>12.374578030086415</v>
      </c>
      <c r="CQ54" s="36">
        <f t="shared" si="70"/>
        <v>35883292.653348856</v>
      </c>
      <c r="CR54" s="40">
        <f t="shared" si="71"/>
        <v>8.0057464413280055</v>
      </c>
      <c r="CS54" s="152"/>
      <c r="CT54" s="161" t="s">
        <v>44</v>
      </c>
      <c r="CU54" s="38">
        <f t="shared" si="72"/>
        <v>14071065.502928376</v>
      </c>
      <c r="CV54" s="36">
        <f t="shared" si="73"/>
        <v>35883292.653348856</v>
      </c>
      <c r="CW54" s="37">
        <f t="shared" si="74"/>
        <v>49954358.156277232</v>
      </c>
      <c r="CX54"/>
    </row>
    <row r="55" spans="1:104" s="19" customFormat="1" ht="15.6" x14ac:dyDescent="0.3">
      <c r="A55" s="26">
        <v>42</v>
      </c>
      <c r="B55" s="26" t="s">
        <v>45</v>
      </c>
      <c r="C55" s="34"/>
      <c r="D55" s="3">
        <v>4802305.58</v>
      </c>
      <c r="E55" s="5">
        <v>44.124238119739793</v>
      </c>
      <c r="F55" s="3">
        <v>3269755.69</v>
      </c>
      <c r="G55" s="5">
        <v>105.89958835341365</v>
      </c>
      <c r="H55" s="3">
        <v>8072061.2699999996</v>
      </c>
      <c r="I55" s="5">
        <v>57.77643488032524</v>
      </c>
      <c r="J55" s="38">
        <v>11732131.9</v>
      </c>
      <c r="K55" s="39">
        <v>33.022306131237706</v>
      </c>
      <c r="L55" s="36">
        <v>11610965.76</v>
      </c>
      <c r="M55" s="39">
        <v>40.026081183101503</v>
      </c>
      <c r="N55" s="36">
        <v>23343097.66</v>
      </c>
      <c r="O55" s="40">
        <v>36.17043662181343</v>
      </c>
      <c r="P55" s="116">
        <f t="shared" si="46"/>
        <v>16534437.48</v>
      </c>
      <c r="Q55" s="117">
        <f t="shared" si="47"/>
        <v>14880721.449999999</v>
      </c>
      <c r="R55" s="118">
        <f t="shared" si="48"/>
        <v>31415158.93</v>
      </c>
      <c r="S55" s="32"/>
      <c r="T55" s="35">
        <v>11848381.203864854</v>
      </c>
      <c r="U55" s="39">
        <v>62.178275058984831</v>
      </c>
      <c r="V55" s="36">
        <v>8078556.4530206267</v>
      </c>
      <c r="W55" s="39">
        <v>145.0212984780926</v>
      </c>
      <c r="X55" s="36">
        <v>19926937.656885482</v>
      </c>
      <c r="Y55" s="40">
        <v>80.917959631795057</v>
      </c>
      <c r="Z55" s="38">
        <v>32468250.104868125</v>
      </c>
      <c r="AA55" s="39">
        <v>34.488738352511668</v>
      </c>
      <c r="AB55" s="36">
        <v>20772623.416236408</v>
      </c>
      <c r="AC55" s="39">
        <v>47.355588065793405</v>
      </c>
      <c r="AD55" s="36">
        <v>53240873.52110453</v>
      </c>
      <c r="AE55" s="40">
        <v>38.578442164519814</v>
      </c>
      <c r="AF55" s="116">
        <f t="shared" si="49"/>
        <v>44316631.308732979</v>
      </c>
      <c r="AG55" s="117">
        <f t="shared" si="50"/>
        <v>28851179.869257033</v>
      </c>
      <c r="AH55" s="118">
        <f t="shared" si="51"/>
        <v>73167811.177990019</v>
      </c>
      <c r="AI55" s="32"/>
      <c r="AJ55" s="35">
        <v>1735150.7157071882</v>
      </c>
      <c r="AK55" s="39">
        <v>32.331800095164404</v>
      </c>
      <c r="AL55" s="36">
        <v>2319643.2882439797</v>
      </c>
      <c r="AM55" s="39">
        <v>83.548598481630151</v>
      </c>
      <c r="AN55" s="36">
        <v>4054794.0039511677</v>
      </c>
      <c r="AO55" s="40">
        <v>49.794230746904347</v>
      </c>
      <c r="AP55" s="38">
        <v>4612469.80487704</v>
      </c>
      <c r="AQ55" s="39">
        <v>28.120357777895212</v>
      </c>
      <c r="AR55" s="36">
        <v>3495994.2698778114</v>
      </c>
      <c r="AS55" s="39">
        <v>24.491357043923468</v>
      </c>
      <c r="AT55" s="36">
        <v>8108464.0747548509</v>
      </c>
      <c r="AU55" s="40">
        <v>26.431737375737036</v>
      </c>
      <c r="AV55" s="116">
        <f t="shared" si="52"/>
        <v>6347620.5205842284</v>
      </c>
      <c r="AW55" s="117">
        <f t="shared" si="53"/>
        <v>5815637.5581217911</v>
      </c>
      <c r="AX55" s="118">
        <f t="shared" si="54"/>
        <v>12163258.078706019</v>
      </c>
      <c r="AY55" s="32"/>
      <c r="AZ55" s="35">
        <v>13191953.040045692</v>
      </c>
      <c r="BA55" s="39">
        <v>64.608705364028154</v>
      </c>
      <c r="BB55" s="36">
        <v>6592229.292949534</v>
      </c>
      <c r="BC55" s="39">
        <v>113.11749614375027</v>
      </c>
      <c r="BD55" s="36">
        <v>19784182.332995225</v>
      </c>
      <c r="BE55" s="40">
        <v>75.379800095234415</v>
      </c>
      <c r="BF55" s="38">
        <v>36667807.879722193</v>
      </c>
      <c r="BG55" s="39">
        <v>33.688710420383075</v>
      </c>
      <c r="BH55" s="36">
        <v>24775731.272460148</v>
      </c>
      <c r="BI55" s="39">
        <v>47.285552342450821</v>
      </c>
      <c r="BJ55" s="36">
        <v>61443539.152182341</v>
      </c>
      <c r="BK55" s="40">
        <v>38.107119959924297</v>
      </c>
      <c r="BL55" s="116">
        <f t="shared" si="55"/>
        <v>49859760.919767886</v>
      </c>
      <c r="BM55" s="117">
        <f t="shared" si="56"/>
        <v>31367960.565409683</v>
      </c>
      <c r="BN55" s="118">
        <f t="shared" si="57"/>
        <v>81227721.485177577</v>
      </c>
      <c r="BO55" s="32"/>
      <c r="BP55" s="35">
        <v>3361352.5571347033</v>
      </c>
      <c r="BQ55" s="39">
        <v>32.560833814136018</v>
      </c>
      <c r="BR55" s="36">
        <v>2017602.061823786</v>
      </c>
      <c r="BS55" s="39">
        <v>97.572398772791658</v>
      </c>
      <c r="BT55" s="36">
        <v>5378954.618958489</v>
      </c>
      <c r="BU55" s="40">
        <v>43.409823332541009</v>
      </c>
      <c r="BV55" s="38">
        <v>9333442.1725230496</v>
      </c>
      <c r="BW55" s="39">
        <v>29.377422578351975</v>
      </c>
      <c r="BX55" s="36">
        <v>7715376.5298456214</v>
      </c>
      <c r="BY55" s="39">
        <v>35.087117902632301</v>
      </c>
      <c r="BZ55" s="36">
        <v>17048818.702368669</v>
      </c>
      <c r="CA55" s="40">
        <v>31.712832407679816</v>
      </c>
      <c r="CB55" s="116">
        <f t="shared" si="58"/>
        <v>12694794.729657752</v>
      </c>
      <c r="CC55" s="117">
        <f t="shared" si="59"/>
        <v>9732978.5916694067</v>
      </c>
      <c r="CD55" s="118">
        <f t="shared" si="60"/>
        <v>22427773.321327157</v>
      </c>
      <c r="CE55" s="32"/>
      <c r="CF55" s="32"/>
      <c r="CG55" s="38">
        <f t="shared" si="75"/>
        <v>34939143.096752435</v>
      </c>
      <c r="CH55" s="39">
        <f t="shared" si="61"/>
        <v>52.90016104041046</v>
      </c>
      <c r="CI55" s="36">
        <f t="shared" si="62"/>
        <v>22277786.786037926</v>
      </c>
      <c r="CJ55" s="39">
        <f t="shared" si="63"/>
        <v>115.24877931450168</v>
      </c>
      <c r="CK55" s="36">
        <f t="shared" si="64"/>
        <v>57216929.882790357</v>
      </c>
      <c r="CL55" s="40">
        <f t="shared" si="65"/>
        <v>67.016403481936521</v>
      </c>
      <c r="CM55" s="38">
        <f t="shared" si="66"/>
        <v>94814101.861990422</v>
      </c>
      <c r="CN55" s="39">
        <f t="shared" si="67"/>
        <v>33.072466121588647</v>
      </c>
      <c r="CO55" s="36">
        <f t="shared" si="68"/>
        <v>68370691.248419985</v>
      </c>
      <c r="CP55" s="39">
        <f t="shared" si="69"/>
        <v>42.326069779506817</v>
      </c>
      <c r="CQ55" s="36">
        <f t="shared" si="70"/>
        <v>163184793.11041039</v>
      </c>
      <c r="CR55" s="40">
        <f t="shared" si="71"/>
        <v>36.40736343075227</v>
      </c>
      <c r="CS55" s="152"/>
      <c r="CT55" s="161" t="s">
        <v>45</v>
      </c>
      <c r="CU55" s="38">
        <f t="shared" si="72"/>
        <v>57216929.882790357</v>
      </c>
      <c r="CV55" s="36">
        <f t="shared" si="73"/>
        <v>163184793.11041039</v>
      </c>
      <c r="CW55" s="37">
        <f t="shared" si="74"/>
        <v>220401722.99320075</v>
      </c>
      <c r="CX55"/>
    </row>
    <row r="56" spans="1:104" s="19" customFormat="1" ht="15.6" x14ac:dyDescent="0.3">
      <c r="A56" s="26">
        <v>43</v>
      </c>
      <c r="B56" s="26" t="s">
        <v>179</v>
      </c>
      <c r="C56" s="34"/>
      <c r="D56" s="3">
        <v>16090456.147150891</v>
      </c>
      <c r="E56" s="5">
        <v>147.84130386224126</v>
      </c>
      <c r="F56" s="3">
        <v>76329.600000000006</v>
      </c>
      <c r="G56" s="5">
        <v>2.4721336960746214</v>
      </c>
      <c r="H56" s="3">
        <v>16166785.747150891</v>
      </c>
      <c r="I56" s="5">
        <v>115.71508350858116</v>
      </c>
      <c r="J56" s="38">
        <v>1328688.1099999999</v>
      </c>
      <c r="K56" s="39">
        <v>3.739844206947216</v>
      </c>
      <c r="L56" s="36">
        <v>2212.02</v>
      </c>
      <c r="M56" s="39">
        <v>7.6254201354775328E-3</v>
      </c>
      <c r="N56" s="36">
        <v>1330900.1299999999</v>
      </c>
      <c r="O56" s="40">
        <v>2.0622472434161185</v>
      </c>
      <c r="P56" s="116">
        <f t="shared" ref="P56" si="76">+D56+J56</f>
        <v>17419144.257150892</v>
      </c>
      <c r="Q56" s="117">
        <f t="shared" ref="Q56" si="77">+F56+L56</f>
        <v>78541.62000000001</v>
      </c>
      <c r="R56" s="118">
        <f t="shared" ref="R56" si="78">+P56+Q56</f>
        <v>17497685.877150893</v>
      </c>
      <c r="S56" s="32"/>
      <c r="T56" s="35">
        <v>44286159.853296652</v>
      </c>
      <c r="U56" s="39">
        <v>232.40618117234737</v>
      </c>
      <c r="V56" s="36">
        <v>971513.10398115718</v>
      </c>
      <c r="W56" s="39">
        <v>17.440008329105613</v>
      </c>
      <c r="X56" s="36">
        <v>45257672.957277812</v>
      </c>
      <c r="Y56" s="40">
        <v>183.77929496460183</v>
      </c>
      <c r="Z56" s="38">
        <v>3959806.2153077461</v>
      </c>
      <c r="AA56" s="39">
        <v>4.2062236198532279</v>
      </c>
      <c r="AB56" s="36">
        <v>7913.3444280973754</v>
      </c>
      <c r="AC56" s="39">
        <v>1.8040142135673325E-2</v>
      </c>
      <c r="AD56" s="36">
        <v>3967719.5597358434</v>
      </c>
      <c r="AE56" s="40">
        <v>2.8750174337321375</v>
      </c>
      <c r="AF56" s="116">
        <f t="shared" ref="AF56" si="79">+T56+Z56</f>
        <v>48245966.068604395</v>
      </c>
      <c r="AG56" s="117">
        <f t="shared" ref="AG56" si="80">+V56+AB56</f>
        <v>979426.44840925455</v>
      </c>
      <c r="AH56" s="118">
        <f t="shared" ref="AH56" si="81">+AF56+AG56</f>
        <v>49225392.517013647</v>
      </c>
      <c r="AI56" s="32"/>
      <c r="AJ56" s="35">
        <v>418526.20682967047</v>
      </c>
      <c r="AK56" s="39">
        <v>7.7985765336178741</v>
      </c>
      <c r="AL56" s="36">
        <v>30.608204293410999</v>
      </c>
      <c r="AM56" s="39">
        <v>1.1024421658770709E-3</v>
      </c>
      <c r="AN56" s="36">
        <v>418556.81503396388</v>
      </c>
      <c r="AO56" s="40">
        <v>5.1400181139119487</v>
      </c>
      <c r="AP56" s="38">
        <v>336786.5477580867</v>
      </c>
      <c r="AQ56" s="39">
        <v>2.053250995318344</v>
      </c>
      <c r="AR56" s="36">
        <v>1197.2132931602653</v>
      </c>
      <c r="AS56" s="39">
        <v>8.3871356635674028E-3</v>
      </c>
      <c r="AT56" s="36">
        <v>337983.76105124695</v>
      </c>
      <c r="AU56" s="40">
        <v>1.1017497181968476</v>
      </c>
      <c r="AV56" s="116">
        <f t="shared" ref="AV56" si="82">+AJ56+AP56</f>
        <v>755312.75458775717</v>
      </c>
      <c r="AW56" s="117">
        <f t="shared" ref="AW56" si="83">+AL56+AR56</f>
        <v>1227.8214974536763</v>
      </c>
      <c r="AX56" s="118">
        <f t="shared" ref="AX56" si="84">+AV56+AW56</f>
        <v>756540.57608521089</v>
      </c>
      <c r="AY56" s="32"/>
      <c r="AZ56" s="35">
        <v>19898537.667437706</v>
      </c>
      <c r="BA56" s="39">
        <v>97.454770603553172</v>
      </c>
      <c r="BB56" s="36">
        <v>215085.177954413</v>
      </c>
      <c r="BC56" s="39">
        <v>3.6906933461579166</v>
      </c>
      <c r="BD56" s="36">
        <v>20113622.845392119</v>
      </c>
      <c r="BE56" s="40">
        <v>76.635002840021784</v>
      </c>
      <c r="BF56" s="38">
        <v>3312103.1752240076</v>
      </c>
      <c r="BG56" s="39">
        <v>3.0430094190129768</v>
      </c>
      <c r="BH56" s="36">
        <v>17442.40856449218</v>
      </c>
      <c r="BI56" s="39">
        <v>3.328958948111848E-2</v>
      </c>
      <c r="BJ56" s="36">
        <v>3329545.5837884997</v>
      </c>
      <c r="BK56" s="40">
        <v>2.0649753371011355</v>
      </c>
      <c r="BL56" s="116">
        <f t="shared" ref="BL56" si="85">+AZ56+BF56</f>
        <v>23210640.842661712</v>
      </c>
      <c r="BM56" s="117">
        <f t="shared" ref="BM56" si="86">+BB56+BH56</f>
        <v>232527.58651890518</v>
      </c>
      <c r="BN56" s="118">
        <f t="shared" ref="BN56" si="87">+BL56+BM56</f>
        <v>23443168.429180618</v>
      </c>
      <c r="BO56" s="32"/>
      <c r="BP56" s="35">
        <v>5096598.9333420442</v>
      </c>
      <c r="BQ56" s="39">
        <v>49.369861704513518</v>
      </c>
      <c r="BR56" s="36">
        <v>926.37112438926135</v>
      </c>
      <c r="BS56" s="39">
        <v>4.4799841589576429E-2</v>
      </c>
      <c r="BT56" s="36">
        <v>5097525.3044664338</v>
      </c>
      <c r="BU56" s="40">
        <v>41.138601935796125</v>
      </c>
      <c r="BV56" s="38">
        <v>1448288.9192304316</v>
      </c>
      <c r="BW56" s="39">
        <v>4.558553512125699</v>
      </c>
      <c r="BX56" s="36">
        <v>1933.4986387879344</v>
      </c>
      <c r="BY56" s="39">
        <v>8.7929467137864703E-3</v>
      </c>
      <c r="BZ56" s="36">
        <v>1450222.4178692196</v>
      </c>
      <c r="CA56" s="40">
        <v>2.6975863427626852</v>
      </c>
      <c r="CB56" s="116">
        <f t="shared" ref="CB56" si="88">+BP56+BV56</f>
        <v>6544887.8525724756</v>
      </c>
      <c r="CC56" s="117">
        <f t="shared" ref="CC56" si="89">+BR56+BX56</f>
        <v>2859.8697631771956</v>
      </c>
      <c r="CD56" s="118">
        <f t="shared" ref="CD56" si="90">+CB56+CC56</f>
        <v>6547747.7223356524</v>
      </c>
      <c r="CE56" s="32"/>
      <c r="CF56" s="32"/>
      <c r="CG56" s="38">
        <f t="shared" si="75"/>
        <v>85790278.808056951</v>
      </c>
      <c r="CH56" s="39">
        <f t="shared" si="61"/>
        <v>129.89212563343486</v>
      </c>
      <c r="CI56" s="36">
        <f t="shared" si="62"/>
        <v>1263884.8612642528</v>
      </c>
      <c r="CJ56" s="39">
        <f t="shared" si="63"/>
        <v>6.5384047730483319</v>
      </c>
      <c r="CK56" s="36">
        <f t="shared" ref="CK56" si="91">+CG56+CI56</f>
        <v>87054163.669321209</v>
      </c>
      <c r="CL56" s="40">
        <f t="shared" si="65"/>
        <v>101.96382380524284</v>
      </c>
      <c r="CM56" s="38">
        <f t="shared" si="66"/>
        <v>10385672.96752027</v>
      </c>
      <c r="CN56" s="39">
        <f t="shared" si="67"/>
        <v>3.6226659391677383</v>
      </c>
      <c r="CO56" s="36">
        <f t="shared" si="68"/>
        <v>30698.484924537755</v>
      </c>
      <c r="CP56" s="39">
        <f t="shared" si="69"/>
        <v>1.9004432912928172E-2</v>
      </c>
      <c r="CQ56" s="36">
        <f t="shared" ref="CQ56" si="92">+CM56+CO56</f>
        <v>10416371.452444809</v>
      </c>
      <c r="CR56" s="40">
        <f t="shared" si="71"/>
        <v>2.3239458399918629</v>
      </c>
      <c r="CS56" s="152"/>
      <c r="CT56" s="161" t="s">
        <v>179</v>
      </c>
      <c r="CU56" s="38">
        <f t="shared" ref="CU56" si="93">+CK56</f>
        <v>87054163.669321209</v>
      </c>
      <c r="CV56" s="36">
        <f t="shared" ref="CV56" si="94">+CQ56</f>
        <v>10416371.452444809</v>
      </c>
      <c r="CW56" s="37">
        <f t="shared" ref="CW56" si="95">+CU56+CV56</f>
        <v>97470535.121766016</v>
      </c>
      <c r="CX56"/>
    </row>
    <row r="57" spans="1:104" s="19" customFormat="1" ht="15.6" x14ac:dyDescent="0.3">
      <c r="A57" s="26">
        <v>44</v>
      </c>
      <c r="B57" s="26" t="s">
        <v>46</v>
      </c>
      <c r="C57" s="34"/>
      <c r="D57" s="3">
        <v>6291267.9900000002</v>
      </c>
      <c r="E57" s="5">
        <v>57.8050276562902</v>
      </c>
      <c r="F57" s="3">
        <v>1874226.49</v>
      </c>
      <c r="G57" s="5">
        <v>60.70172593600207</v>
      </c>
      <c r="H57" s="3">
        <v>8165494.4800000004</v>
      </c>
      <c r="I57" s="5">
        <v>58.445190677966103</v>
      </c>
      <c r="J57" s="38">
        <v>11232164.529999999</v>
      </c>
      <c r="K57" s="39">
        <v>31.615053324288798</v>
      </c>
      <c r="L57" s="36">
        <v>9539900.9600000009</v>
      </c>
      <c r="M57" s="39">
        <v>32.886571039522899</v>
      </c>
      <c r="N57" s="36">
        <v>20772065.490000002</v>
      </c>
      <c r="O57" s="40">
        <v>32.186588483398516</v>
      </c>
      <c r="P57" s="116">
        <f t="shared" si="46"/>
        <v>17523432.52</v>
      </c>
      <c r="Q57" s="117">
        <f t="shared" si="47"/>
        <v>11414127.450000001</v>
      </c>
      <c r="R57" s="118">
        <f t="shared" si="48"/>
        <v>28937559.969999999</v>
      </c>
      <c r="S57" s="32"/>
      <c r="T57" s="35">
        <v>17059832.298397537</v>
      </c>
      <c r="U57" s="39">
        <v>89.527077738172906</v>
      </c>
      <c r="V57" s="36">
        <v>2500724.7455876949</v>
      </c>
      <c r="W57" s="39">
        <v>44.891479294648597</v>
      </c>
      <c r="X57" s="36">
        <v>19560557.043985233</v>
      </c>
      <c r="Y57" s="40">
        <v>79.430186038330191</v>
      </c>
      <c r="Z57" s="38">
        <v>29584636.074274</v>
      </c>
      <c r="AA57" s="39">
        <v>31.425677993866685</v>
      </c>
      <c r="AB57" s="36">
        <v>4495893.9006929034</v>
      </c>
      <c r="AC57" s="39">
        <v>10.249340936990833</v>
      </c>
      <c r="AD57" s="36">
        <v>34080529.974966906</v>
      </c>
      <c r="AE57" s="40">
        <v>24.6948193675724</v>
      </c>
      <c r="AF57" s="116">
        <f t="shared" si="49"/>
        <v>46644468.372671537</v>
      </c>
      <c r="AG57" s="117">
        <f t="shared" si="50"/>
        <v>6996618.6462805979</v>
      </c>
      <c r="AH57" s="118">
        <f t="shared" si="51"/>
        <v>53641087.018952131</v>
      </c>
      <c r="AI57" s="32"/>
      <c r="AJ57" s="35">
        <v>1726615.9516172276</v>
      </c>
      <c r="AK57" s="39">
        <v>32.172768211698582</v>
      </c>
      <c r="AL57" s="36">
        <v>2226996.6225959207</v>
      </c>
      <c r="AM57" s="39">
        <v>80.2116633984988</v>
      </c>
      <c r="AN57" s="36">
        <v>3953612.5742131481</v>
      </c>
      <c r="AO57" s="40">
        <v>48.551688843476661</v>
      </c>
      <c r="AP57" s="38">
        <v>4063940.6464828826</v>
      </c>
      <c r="AQ57" s="39">
        <v>24.776197959365483</v>
      </c>
      <c r="AR57" s="36">
        <v>3228827.0319482591</v>
      </c>
      <c r="AS57" s="39">
        <v>22.619704029228963</v>
      </c>
      <c r="AT57" s="36">
        <v>7292767.6784311421</v>
      </c>
      <c r="AU57" s="40">
        <v>23.772753784369861</v>
      </c>
      <c r="AV57" s="116">
        <f t="shared" si="52"/>
        <v>5790556.59810011</v>
      </c>
      <c r="AW57" s="117">
        <f t="shared" si="53"/>
        <v>5455823.6545441803</v>
      </c>
      <c r="AX57" s="118">
        <f t="shared" si="54"/>
        <v>11246380.252644289</v>
      </c>
      <c r="AY57" s="32"/>
      <c r="AZ57" s="35">
        <v>22431822.088138271</v>
      </c>
      <c r="BA57" s="39">
        <v>109.86174523751978</v>
      </c>
      <c r="BB57" s="36">
        <v>5245833.8308154857</v>
      </c>
      <c r="BC57" s="39">
        <v>90.014403589187793</v>
      </c>
      <c r="BD57" s="36">
        <v>27677655.918953758</v>
      </c>
      <c r="BE57" s="40">
        <v>105.45475851159703</v>
      </c>
      <c r="BF57" s="38">
        <v>29966134.659021892</v>
      </c>
      <c r="BG57" s="39">
        <v>27.531518553206777</v>
      </c>
      <c r="BH57" s="36">
        <v>14246727.553657131</v>
      </c>
      <c r="BI57" s="39">
        <v>27.19049436074215</v>
      </c>
      <c r="BJ57" s="36">
        <v>44212862.212679021</v>
      </c>
      <c r="BK57" s="40">
        <v>27.42069983854962</v>
      </c>
      <c r="BL57" s="116">
        <f t="shared" si="55"/>
        <v>52397956.747160167</v>
      </c>
      <c r="BM57" s="117">
        <f t="shared" si="56"/>
        <v>19492561.384472616</v>
      </c>
      <c r="BN57" s="118">
        <f t="shared" si="57"/>
        <v>71890518.131632775</v>
      </c>
      <c r="BO57" s="32"/>
      <c r="BP57" s="35">
        <v>4775162.3242945904</v>
      </c>
      <c r="BQ57" s="39">
        <v>46.256161540346504</v>
      </c>
      <c r="BR57" s="36">
        <v>1779340.4900908244</v>
      </c>
      <c r="BS57" s="39">
        <v>86.049931815979519</v>
      </c>
      <c r="BT57" s="36">
        <v>6554502.8143854151</v>
      </c>
      <c r="BU57" s="40">
        <v>52.896859959046537</v>
      </c>
      <c r="BV57" s="38">
        <v>7588913.8831233736</v>
      </c>
      <c r="BW57" s="39">
        <v>23.886442529377206</v>
      </c>
      <c r="BX57" s="36">
        <v>4428972.3333952585</v>
      </c>
      <c r="BY57" s="39">
        <v>20.141580109304833</v>
      </c>
      <c r="BZ57" s="36">
        <v>12017886.216518633</v>
      </c>
      <c r="CA57" s="40">
        <v>22.354699063464718</v>
      </c>
      <c r="CB57" s="116">
        <f t="shared" si="58"/>
        <v>12364076.207417965</v>
      </c>
      <c r="CC57" s="117">
        <f t="shared" si="59"/>
        <v>6208312.8234860832</v>
      </c>
      <c r="CD57" s="118">
        <f t="shared" si="60"/>
        <v>18572389.030904047</v>
      </c>
      <c r="CE57" s="32"/>
      <c r="CF57" s="32"/>
      <c r="CG57" s="38">
        <f t="shared" si="75"/>
        <v>52284700.652447619</v>
      </c>
      <c r="CH57" s="39">
        <f t="shared" si="61"/>
        <v>79.162476217718634</v>
      </c>
      <c r="CI57" s="36">
        <f t="shared" si="62"/>
        <v>13627122.179089926</v>
      </c>
      <c r="CJ57" s="39">
        <f t="shared" si="63"/>
        <v>70.496643665427541</v>
      </c>
      <c r="CK57" s="36">
        <f t="shared" si="64"/>
        <v>65911822.831537545</v>
      </c>
      <c r="CL57" s="40">
        <f t="shared" si="65"/>
        <v>77.200460111314513</v>
      </c>
      <c r="CM57" s="38">
        <f t="shared" si="66"/>
        <v>82435789.792902142</v>
      </c>
      <c r="CN57" s="39">
        <f t="shared" si="67"/>
        <v>28.754740187283414</v>
      </c>
      <c r="CO57" s="36">
        <f t="shared" si="68"/>
        <v>35940321.779693551</v>
      </c>
      <c r="CP57" s="39">
        <f t="shared" si="69"/>
        <v>22.249483510675962</v>
      </c>
      <c r="CQ57" s="36">
        <f t="shared" si="70"/>
        <v>118376111.57259569</v>
      </c>
      <c r="CR57" s="40">
        <f t="shared" si="71"/>
        <v>26.410316999493926</v>
      </c>
      <c r="CS57" s="152"/>
      <c r="CT57" s="161" t="s">
        <v>46</v>
      </c>
      <c r="CU57" s="38">
        <f t="shared" si="72"/>
        <v>65911822.831537545</v>
      </c>
      <c r="CV57" s="36">
        <f t="shared" si="73"/>
        <v>118376111.57259569</v>
      </c>
      <c r="CW57" s="37">
        <f t="shared" si="74"/>
        <v>184287934.40413323</v>
      </c>
      <c r="CX57"/>
    </row>
    <row r="58" spans="1:104" s="19" customFormat="1" ht="15.6" x14ac:dyDescent="0.3">
      <c r="A58" s="26">
        <v>45</v>
      </c>
      <c r="B58" s="26" t="s">
        <v>57</v>
      </c>
      <c r="C58" s="34"/>
      <c r="D58" s="3">
        <v>302901.56</v>
      </c>
      <c r="E58" s="5">
        <v>2.7831008122312468</v>
      </c>
      <c r="F58" s="3">
        <v>159501.99</v>
      </c>
      <c r="G58" s="5">
        <v>5.1658890400310922</v>
      </c>
      <c r="H58" s="3">
        <v>462403.55</v>
      </c>
      <c r="I58" s="5">
        <v>3.309691007214842</v>
      </c>
      <c r="J58" s="38">
        <v>204214.57</v>
      </c>
      <c r="K58" s="39">
        <v>0.57480056518961153</v>
      </c>
      <c r="L58" s="36">
        <v>428162.54000000004</v>
      </c>
      <c r="M58" s="39">
        <v>1.4759899339848666</v>
      </c>
      <c r="N58" s="36">
        <v>632377.1100000001</v>
      </c>
      <c r="O58" s="40">
        <v>0.97987664325868828</v>
      </c>
      <c r="P58" s="116">
        <f t="shared" si="46"/>
        <v>507116.13</v>
      </c>
      <c r="Q58" s="117">
        <f t="shared" si="47"/>
        <v>587664.53</v>
      </c>
      <c r="R58" s="118">
        <f t="shared" si="48"/>
        <v>1094780.6600000001</v>
      </c>
      <c r="S58" s="32"/>
      <c r="T58" s="35">
        <v>504419.40884828608</v>
      </c>
      <c r="U58" s="39">
        <v>2.6471066560745511</v>
      </c>
      <c r="V58" s="36">
        <v>295629.61750198039</v>
      </c>
      <c r="W58" s="39">
        <v>5.3069618623125052</v>
      </c>
      <c r="X58" s="36">
        <v>800049.02635026653</v>
      </c>
      <c r="Y58" s="40">
        <v>3.2487849328568736</v>
      </c>
      <c r="Z58" s="38">
        <v>513934.88758261834</v>
      </c>
      <c r="AA58" s="39">
        <v>0.54591688221000956</v>
      </c>
      <c r="AB58" s="36">
        <v>456628.95186206</v>
      </c>
      <c r="AC58" s="39">
        <v>1.0409822635302244</v>
      </c>
      <c r="AD58" s="36">
        <v>970563.83944467828</v>
      </c>
      <c r="AE58" s="40">
        <v>0.70327247602631049</v>
      </c>
      <c r="AF58" s="116">
        <f t="shared" si="49"/>
        <v>1018354.2964309044</v>
      </c>
      <c r="AG58" s="117">
        <f t="shared" si="50"/>
        <v>752258.56936404039</v>
      </c>
      <c r="AH58" s="118">
        <f t="shared" si="51"/>
        <v>1770612.8657949448</v>
      </c>
      <c r="AI58" s="32"/>
      <c r="AJ58" s="35">
        <v>136860.58953359385</v>
      </c>
      <c r="AK58" s="39">
        <v>2.5501814808652217</v>
      </c>
      <c r="AL58" s="36">
        <v>149001.39920605658</v>
      </c>
      <c r="AM58" s="39">
        <v>5.3667122606993436</v>
      </c>
      <c r="AN58" s="36">
        <v>285861.98873965046</v>
      </c>
      <c r="AO58" s="40">
        <v>3.5104811280673265</v>
      </c>
      <c r="AP58" s="38">
        <v>74067.759857565703</v>
      </c>
      <c r="AQ58" s="39">
        <v>0.45156109310454257</v>
      </c>
      <c r="AR58" s="36">
        <v>138636.56810572153</v>
      </c>
      <c r="AS58" s="39">
        <v>0.97122518708822458</v>
      </c>
      <c r="AT58" s="36">
        <v>212704.32796328724</v>
      </c>
      <c r="AU58" s="40">
        <v>0.69336743476639584</v>
      </c>
      <c r="AV58" s="116">
        <f t="shared" si="52"/>
        <v>210928.34939115954</v>
      </c>
      <c r="AW58" s="117">
        <f t="shared" si="53"/>
        <v>287637.96731177811</v>
      </c>
      <c r="AX58" s="118">
        <f t="shared" si="54"/>
        <v>498566.31670293765</v>
      </c>
      <c r="AY58" s="32"/>
      <c r="AZ58" s="35">
        <v>736174.15991047118</v>
      </c>
      <c r="BA58" s="39">
        <v>3.6054751900558495</v>
      </c>
      <c r="BB58" s="36">
        <v>303432.75008952915</v>
      </c>
      <c r="BC58" s="39">
        <v>5.2066685506296473</v>
      </c>
      <c r="BD58" s="36">
        <v>1039606.9100000004</v>
      </c>
      <c r="BE58" s="40">
        <v>3.9610108587975326</v>
      </c>
      <c r="BF58" s="38">
        <v>652901.03655567695</v>
      </c>
      <c r="BG58" s="39">
        <v>0.5998557106506468</v>
      </c>
      <c r="BH58" s="36">
        <v>625932.59344432328</v>
      </c>
      <c r="BI58" s="39">
        <v>1.1946193670197407</v>
      </c>
      <c r="BJ58" s="36">
        <v>1278833.6300000004</v>
      </c>
      <c r="BK58" s="40">
        <v>0.79312922431917854</v>
      </c>
      <c r="BL58" s="116">
        <f t="shared" si="55"/>
        <v>1389075.1964661481</v>
      </c>
      <c r="BM58" s="117">
        <f t="shared" si="56"/>
        <v>929365.34353385237</v>
      </c>
      <c r="BN58" s="118">
        <f t="shared" si="57"/>
        <v>2318440.5400000005</v>
      </c>
      <c r="BO58" s="32"/>
      <c r="BP58" s="35">
        <v>212096.68637235658</v>
      </c>
      <c r="BQ58" s="39">
        <v>2.0545434732339132</v>
      </c>
      <c r="BR58" s="36">
        <v>129608.5908031931</v>
      </c>
      <c r="BS58" s="39">
        <v>6.2679461651607076</v>
      </c>
      <c r="BT58" s="36">
        <v>341705.27717554965</v>
      </c>
      <c r="BU58" s="40">
        <v>2.7576670124165705</v>
      </c>
      <c r="BV58" s="38">
        <v>167260.78523562191</v>
      </c>
      <c r="BW58" s="39">
        <v>0.52646072883157458</v>
      </c>
      <c r="BX58" s="36">
        <v>324663.45345044235</v>
      </c>
      <c r="BY58" s="39">
        <v>1.4764677816857472</v>
      </c>
      <c r="BZ58" s="36">
        <v>491924.23868606426</v>
      </c>
      <c r="CA58" s="40">
        <v>0.91503764636544693</v>
      </c>
      <c r="CB58" s="116">
        <f t="shared" si="58"/>
        <v>379357.47160797846</v>
      </c>
      <c r="CC58" s="117">
        <f t="shared" si="59"/>
        <v>454272.04425363545</v>
      </c>
      <c r="CD58" s="118">
        <f t="shared" si="60"/>
        <v>833629.51586161391</v>
      </c>
      <c r="CE58" s="32"/>
      <c r="CF58" s="32"/>
      <c r="CG58" s="38">
        <f t="shared" si="75"/>
        <v>1892452.4046647076</v>
      </c>
      <c r="CH58" s="39">
        <f t="shared" si="61"/>
        <v>2.865297431332261</v>
      </c>
      <c r="CI58" s="36">
        <f t="shared" si="62"/>
        <v>1037174.3476007592</v>
      </c>
      <c r="CJ58" s="39">
        <f t="shared" si="63"/>
        <v>5.3655723813739282</v>
      </c>
      <c r="CK58" s="36">
        <f t="shared" si="64"/>
        <v>2929626.7522654668</v>
      </c>
      <c r="CL58" s="40">
        <f t="shared" si="65"/>
        <v>3.4313803429070502</v>
      </c>
      <c r="CM58" s="38">
        <f t="shared" si="66"/>
        <v>1612379.0392314829</v>
      </c>
      <c r="CN58" s="39">
        <f t="shared" si="67"/>
        <v>0.56242004198660467</v>
      </c>
      <c r="CO58" s="36">
        <f t="shared" si="68"/>
        <v>1974024.1068625471</v>
      </c>
      <c r="CP58" s="39">
        <f t="shared" si="69"/>
        <v>1.222054078551146</v>
      </c>
      <c r="CQ58" s="36">
        <f t="shared" si="70"/>
        <v>3586403.1460940298</v>
      </c>
      <c r="CR58" s="40">
        <f t="shared" si="71"/>
        <v>0.80014491706156943</v>
      </c>
      <c r="CS58" s="152"/>
      <c r="CT58" s="161" t="s">
        <v>57</v>
      </c>
      <c r="CU58" s="38">
        <f t="shared" si="72"/>
        <v>2929626.7522654668</v>
      </c>
      <c r="CV58" s="36">
        <f t="shared" si="73"/>
        <v>3586403.1460940298</v>
      </c>
      <c r="CW58" s="37">
        <f t="shared" si="74"/>
        <v>6516029.8983594961</v>
      </c>
      <c r="CX58"/>
    </row>
    <row r="59" spans="1:104" s="19" customFormat="1" ht="15.6" x14ac:dyDescent="0.3">
      <c r="A59" s="26">
        <v>46</v>
      </c>
      <c r="B59" s="26" t="s">
        <v>58</v>
      </c>
      <c r="C59" s="34"/>
      <c r="D59" s="3">
        <v>4295194.7101103421</v>
      </c>
      <c r="E59" s="5">
        <v>39.464834338916738</v>
      </c>
      <c r="F59" s="3">
        <v>1213946.1898898059</v>
      </c>
      <c r="G59" s="5">
        <v>39.316821799773479</v>
      </c>
      <c r="H59" s="3">
        <v>5509140.9000001475</v>
      </c>
      <c r="I59" s="5">
        <v>39.43212394067902</v>
      </c>
      <c r="J59" s="38">
        <v>1340411.8729562054</v>
      </c>
      <c r="K59" s="39">
        <v>3.7728429571018984</v>
      </c>
      <c r="L59" s="36">
        <v>1094523.9670436496</v>
      </c>
      <c r="M59" s="39">
        <v>3.7731146630940917</v>
      </c>
      <c r="N59" s="36">
        <v>2434935.839999855</v>
      </c>
      <c r="O59" s="40">
        <v>3.7729650863696378</v>
      </c>
      <c r="P59" s="116">
        <f t="shared" si="46"/>
        <v>5635606.5830665473</v>
      </c>
      <c r="Q59" s="117">
        <f t="shared" si="47"/>
        <v>2308470.1569334557</v>
      </c>
      <c r="R59" s="118">
        <f t="shared" si="48"/>
        <v>7944076.740000003</v>
      </c>
      <c r="S59" s="32"/>
      <c r="T59" s="35">
        <v>17054883.679621045</v>
      </c>
      <c r="U59" s="39">
        <v>89.501108234478465</v>
      </c>
      <c r="V59" s="36">
        <v>5378434.6669691857</v>
      </c>
      <c r="W59" s="39">
        <v>96.550365615358956</v>
      </c>
      <c r="X59" s="36">
        <v>22433318.346590228</v>
      </c>
      <c r="Y59" s="40">
        <v>91.095700685818002</v>
      </c>
      <c r="Z59" s="38">
        <v>3860847.9117723117</v>
      </c>
      <c r="AA59" s="39">
        <v>4.1011071744821752</v>
      </c>
      <c r="AB59" s="36">
        <v>5649950.3385402281</v>
      </c>
      <c r="AC59" s="39">
        <v>12.880256646590528</v>
      </c>
      <c r="AD59" s="36">
        <v>9510798.2503125407</v>
      </c>
      <c r="AE59" s="40">
        <v>6.8915432067931004</v>
      </c>
      <c r="AF59" s="116">
        <f t="shared" si="49"/>
        <v>20915731.591393355</v>
      </c>
      <c r="AG59" s="117">
        <f t="shared" si="50"/>
        <v>11028385.005509414</v>
      </c>
      <c r="AH59" s="118">
        <f t="shared" si="51"/>
        <v>31944116.596902769</v>
      </c>
      <c r="AI59" s="32"/>
      <c r="AJ59" s="35">
        <v>2424982.7336727921</v>
      </c>
      <c r="AK59" s="39">
        <v>45.185733014194795</v>
      </c>
      <c r="AL59" s="36">
        <v>863202.07999999984</v>
      </c>
      <c r="AM59" s="39">
        <v>31.090695865149108</v>
      </c>
      <c r="AN59" s="36">
        <v>3288184.8136727922</v>
      </c>
      <c r="AO59" s="40">
        <v>40.380012693848684</v>
      </c>
      <c r="AP59" s="38">
        <v>313305.09413529426</v>
      </c>
      <c r="AQ59" s="39">
        <v>1.9100940956634573</v>
      </c>
      <c r="AR59" s="36">
        <v>726932.31</v>
      </c>
      <c r="AS59" s="39">
        <v>5.0925594771058682</v>
      </c>
      <c r="AT59" s="36">
        <v>1040237.4041352943</v>
      </c>
      <c r="AU59" s="40">
        <v>3.3909358937813159</v>
      </c>
      <c r="AV59" s="116">
        <f t="shared" si="52"/>
        <v>2738287.8278080863</v>
      </c>
      <c r="AW59" s="117">
        <f t="shared" si="53"/>
        <v>1590134.39</v>
      </c>
      <c r="AX59" s="118">
        <f t="shared" si="54"/>
        <v>4328422.2178080864</v>
      </c>
      <c r="AY59" s="32"/>
      <c r="AZ59" s="35">
        <v>2875844.193946471</v>
      </c>
      <c r="BA59" s="39">
        <v>14.08469008610836</v>
      </c>
      <c r="BB59" s="36">
        <v>820823.56605352904</v>
      </c>
      <c r="BC59" s="39">
        <v>14.084690086108358</v>
      </c>
      <c r="BD59" s="36">
        <v>3696667.76</v>
      </c>
      <c r="BE59" s="40">
        <v>14.084690086108358</v>
      </c>
      <c r="BF59" s="38">
        <v>8122217.8662690045</v>
      </c>
      <c r="BG59" s="39">
        <v>7.4623235336442821</v>
      </c>
      <c r="BH59" s="36">
        <v>12277476.33373099</v>
      </c>
      <c r="BI59" s="39">
        <v>23.432093423500856</v>
      </c>
      <c r="BJ59" s="36">
        <v>20399694.199999996</v>
      </c>
      <c r="BK59" s="40">
        <v>12.651836218284656</v>
      </c>
      <c r="BL59" s="116">
        <f t="shared" si="55"/>
        <v>10998062.060215475</v>
      </c>
      <c r="BM59" s="117">
        <f t="shared" si="56"/>
        <v>13098299.899784518</v>
      </c>
      <c r="BN59" s="118">
        <f t="shared" si="57"/>
        <v>24096361.959999993</v>
      </c>
      <c r="BO59" s="32"/>
      <c r="BP59" s="35">
        <v>-3146460.0824246695</v>
      </c>
      <c r="BQ59" s="39">
        <v>-30.479208028679487</v>
      </c>
      <c r="BR59" s="36">
        <v>525832.59500347276</v>
      </c>
      <c r="BS59" s="39">
        <v>25.429567414811526</v>
      </c>
      <c r="BT59" s="36">
        <v>-2620627.4874211969</v>
      </c>
      <c r="BU59" s="40">
        <v>-21.149272360171388</v>
      </c>
      <c r="BV59" s="38">
        <v>-122877.40895104887</v>
      </c>
      <c r="BW59" s="39">
        <v>-0.3867620864159822</v>
      </c>
      <c r="BX59" s="36">
        <v>506795.89882575261</v>
      </c>
      <c r="BY59" s="39">
        <v>2.3047491442424128</v>
      </c>
      <c r="BZ59" s="36">
        <v>383918.48987470375</v>
      </c>
      <c r="CA59" s="40">
        <v>0.71413409574907694</v>
      </c>
      <c r="CB59" s="116">
        <f t="shared" si="58"/>
        <v>-3269337.4913757183</v>
      </c>
      <c r="CC59" s="117">
        <f t="shared" si="59"/>
        <v>1032628.4938292254</v>
      </c>
      <c r="CD59" s="118">
        <f t="shared" si="60"/>
        <v>-2236708.9975464931</v>
      </c>
      <c r="CE59" s="32"/>
      <c r="CF59" s="32"/>
      <c r="CG59" s="38">
        <f t="shared" si="75"/>
        <v>23504445.234925974</v>
      </c>
      <c r="CH59" s="39">
        <f t="shared" si="61"/>
        <v>35.587276272057863</v>
      </c>
      <c r="CI59" s="36">
        <f t="shared" si="62"/>
        <v>8802239.097915994</v>
      </c>
      <c r="CJ59" s="39">
        <f t="shared" si="63"/>
        <v>45.53626987331522</v>
      </c>
      <c r="CK59" s="36">
        <f t="shared" si="64"/>
        <v>32306684.33284197</v>
      </c>
      <c r="CL59" s="40">
        <f t="shared" si="65"/>
        <v>37.839810644305551</v>
      </c>
      <c r="CM59" s="38">
        <f t="shared" si="66"/>
        <v>13513905.336181765</v>
      </c>
      <c r="CN59" s="39">
        <f t="shared" si="67"/>
        <v>4.7138365245686975</v>
      </c>
      <c r="CO59" s="36">
        <f t="shared" si="68"/>
        <v>20255678.848140623</v>
      </c>
      <c r="CP59" s="39">
        <f t="shared" si="69"/>
        <v>12.539631539523056</v>
      </c>
      <c r="CQ59" s="36">
        <f t="shared" si="70"/>
        <v>33769584.184322387</v>
      </c>
      <c r="CR59" s="40">
        <f t="shared" si="71"/>
        <v>7.5341672521664371</v>
      </c>
      <c r="CS59" s="152"/>
      <c r="CT59" s="161" t="s">
        <v>58</v>
      </c>
      <c r="CU59" s="38">
        <f t="shared" si="72"/>
        <v>32306684.33284197</v>
      </c>
      <c r="CV59" s="36">
        <f t="shared" si="73"/>
        <v>33769584.184322387</v>
      </c>
      <c r="CW59" s="37">
        <f t="shared" si="74"/>
        <v>66076268.517164357</v>
      </c>
      <c r="CX59"/>
    </row>
    <row r="60" spans="1:104" s="19" customFormat="1" ht="15.6" x14ac:dyDescent="0.3">
      <c r="A60" s="26">
        <v>47</v>
      </c>
      <c r="B60" s="26" t="s">
        <v>6</v>
      </c>
      <c r="C60" s="34"/>
      <c r="D60" s="3">
        <v>30137674.856113799</v>
      </c>
      <c r="E60" s="5">
        <v>276.90906369320629</v>
      </c>
      <c r="F60" s="3">
        <v>28040820.693039499</v>
      </c>
      <c r="G60" s="5">
        <v>908.17530421814672</v>
      </c>
      <c r="H60" s="3">
        <v>58178495.549153298</v>
      </c>
      <c r="I60" s="5">
        <v>416.41731239373354</v>
      </c>
      <c r="J60" s="38">
        <v>46215339.489775777</v>
      </c>
      <c r="K60" s="39">
        <v>130.08182158184351</v>
      </c>
      <c r="L60" s="36">
        <v>85046614.201070905</v>
      </c>
      <c r="M60" s="39">
        <v>293.17825534264409</v>
      </c>
      <c r="N60" s="36">
        <v>131261953.69084668</v>
      </c>
      <c r="O60" s="40">
        <v>203.39212241594927</v>
      </c>
      <c r="P60" s="116">
        <f t="shared" si="46"/>
        <v>76353014.345889568</v>
      </c>
      <c r="Q60" s="117">
        <f t="shared" si="47"/>
        <v>113087434.89411041</v>
      </c>
      <c r="R60" s="118">
        <f t="shared" si="48"/>
        <v>189440449.23999998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0</v>
      </c>
      <c r="AA60" s="39">
        <v>0</v>
      </c>
      <c r="AB60" s="36">
        <v>0</v>
      </c>
      <c r="AC60" s="39">
        <v>0</v>
      </c>
      <c r="AD60" s="36">
        <v>0</v>
      </c>
      <c r="AE60" s="40">
        <v>0</v>
      </c>
      <c r="AF60" s="116">
        <f t="shared" si="49"/>
        <v>0</v>
      </c>
      <c r="AG60" s="117">
        <f t="shared" si="50"/>
        <v>0</v>
      </c>
      <c r="AH60" s="118">
        <f t="shared" si="51"/>
        <v>0</v>
      </c>
      <c r="AI60" s="32"/>
      <c r="AJ60" s="35">
        <v>11100471.214238387</v>
      </c>
      <c r="AK60" s="39">
        <v>206.83979380696493</v>
      </c>
      <c r="AL60" s="36">
        <v>28512830.328695621</v>
      </c>
      <c r="AM60" s="39">
        <v>1026.9712695827554</v>
      </c>
      <c r="AN60" s="36">
        <v>39613301.542934008</v>
      </c>
      <c r="AO60" s="40">
        <v>486.46463316100755</v>
      </c>
      <c r="AP60" s="38">
        <v>30691453.681753442</v>
      </c>
      <c r="AQ60" s="39">
        <v>187.11334594365186</v>
      </c>
      <c r="AR60" s="36">
        <v>35493897.202482484</v>
      </c>
      <c r="AS60" s="39">
        <v>248.6542145553052</v>
      </c>
      <c r="AT60" s="36">
        <v>66185350.884235926</v>
      </c>
      <c r="AU60" s="40">
        <v>215.74909829590874</v>
      </c>
      <c r="AV60" s="116">
        <f t="shared" si="52"/>
        <v>41791924.895991832</v>
      </c>
      <c r="AW60" s="117">
        <f t="shared" si="53"/>
        <v>64006727.531178102</v>
      </c>
      <c r="AX60" s="118">
        <f t="shared" si="54"/>
        <v>105798652.42716993</v>
      </c>
      <c r="AY60" s="32"/>
      <c r="AZ60" s="35">
        <v>101702681.8944426</v>
      </c>
      <c r="BA60" s="39">
        <v>498.09748331447696</v>
      </c>
      <c r="BB60" s="36">
        <v>84866679.575557396</v>
      </c>
      <c r="BC60" s="39">
        <v>1456.2458120029617</v>
      </c>
      <c r="BD60" s="36">
        <v>186569361.47</v>
      </c>
      <c r="BE60" s="40">
        <v>710.84874445629805</v>
      </c>
      <c r="BF60" s="38">
        <v>151953551.91690502</v>
      </c>
      <c r="BG60" s="39">
        <v>139.60799687477916</v>
      </c>
      <c r="BH60" s="36">
        <v>188949481.95309496</v>
      </c>
      <c r="BI60" s="39">
        <v>360.618240516009</v>
      </c>
      <c r="BJ60" s="36">
        <v>340903033.87</v>
      </c>
      <c r="BK60" s="40">
        <v>211.42715712079584</v>
      </c>
      <c r="BL60" s="116">
        <f t="shared" si="55"/>
        <v>253656233.8113476</v>
      </c>
      <c r="BM60" s="117">
        <f t="shared" si="56"/>
        <v>273816161.52865237</v>
      </c>
      <c r="BN60" s="118">
        <f t="shared" si="57"/>
        <v>527472395.33999997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8"/>
        <v>0</v>
      </c>
      <c r="CC60" s="117">
        <f t="shared" si="59"/>
        <v>0</v>
      </c>
      <c r="CD60" s="118">
        <f t="shared" si="60"/>
        <v>0</v>
      </c>
      <c r="CE60" s="32"/>
      <c r="CF60" s="32"/>
      <c r="CG60" s="38">
        <f t="shared" si="75"/>
        <v>142940827.96479478</v>
      </c>
      <c r="CH60" s="39">
        <f t="shared" si="61"/>
        <v>216.42181657540695</v>
      </c>
      <c r="CI60" s="36">
        <f t="shared" si="62"/>
        <v>141420330.59729251</v>
      </c>
      <c r="CJ60" s="39">
        <f t="shared" si="63"/>
        <v>731.60411436408685</v>
      </c>
      <c r="CK60" s="36">
        <f t="shared" si="64"/>
        <v>284361158.5620873</v>
      </c>
      <c r="CL60" s="40">
        <f t="shared" si="65"/>
        <v>333.06334638761655</v>
      </c>
      <c r="CM60" s="38">
        <f t="shared" si="66"/>
        <v>228860345.08843422</v>
      </c>
      <c r="CN60" s="39">
        <f t="shared" si="67"/>
        <v>79.82964412329278</v>
      </c>
      <c r="CO60" s="36">
        <f t="shared" si="68"/>
        <v>309489993.35664833</v>
      </c>
      <c r="CP60" s="39">
        <f t="shared" si="69"/>
        <v>191.59518231688671</v>
      </c>
      <c r="CQ60" s="36">
        <f t="shared" si="70"/>
        <v>538350338.44508255</v>
      </c>
      <c r="CR60" s="40">
        <f t="shared" si="71"/>
        <v>120.10871877980296</v>
      </c>
      <c r="CS60" s="152"/>
      <c r="CT60" s="161" t="s">
        <v>6</v>
      </c>
      <c r="CU60" s="38">
        <f t="shared" si="72"/>
        <v>284361158.5620873</v>
      </c>
      <c r="CV60" s="36">
        <f t="shared" si="73"/>
        <v>538350338.44508255</v>
      </c>
      <c r="CW60" s="37">
        <f t="shared" si="74"/>
        <v>822711497.00716984</v>
      </c>
      <c r="CX60"/>
    </row>
    <row r="61" spans="1:104" s="19" customFormat="1" ht="15.6" x14ac:dyDescent="0.3">
      <c r="A61" s="26">
        <v>48</v>
      </c>
      <c r="B61" s="26" t="s">
        <v>7</v>
      </c>
      <c r="C61" s="34"/>
      <c r="D61" s="3">
        <v>58486.830000000133</v>
      </c>
      <c r="E61" s="5">
        <v>0.53738496453379514</v>
      </c>
      <c r="F61" s="3">
        <v>306722.56</v>
      </c>
      <c r="G61" s="5">
        <v>9.9340121777432309</v>
      </c>
      <c r="H61" s="3">
        <v>365209.39000000013</v>
      </c>
      <c r="I61" s="5">
        <v>2.6140159041456719</v>
      </c>
      <c r="J61" s="38">
        <v>-640113.97</v>
      </c>
      <c r="K61" s="39">
        <v>-1.8017219424733799</v>
      </c>
      <c r="L61" s="36">
        <v>-1058485.92</v>
      </c>
      <c r="M61" s="39">
        <v>-3.6488819483944357</v>
      </c>
      <c r="N61" s="36">
        <v>-1698599.89</v>
      </c>
      <c r="O61" s="40">
        <v>-2.632002854203209</v>
      </c>
      <c r="P61" s="116">
        <f t="shared" si="46"/>
        <v>-581627.1399999999</v>
      </c>
      <c r="Q61" s="117">
        <f t="shared" si="47"/>
        <v>-751763.35999999987</v>
      </c>
      <c r="R61" s="118">
        <f t="shared" si="48"/>
        <v>-1333390.4999999998</v>
      </c>
      <c r="S61" s="32"/>
      <c r="T61" s="35">
        <v>1256232.4100000001</v>
      </c>
      <c r="U61" s="39">
        <v>6.5924925087245159</v>
      </c>
      <c r="V61" s="36">
        <v>125595.41</v>
      </c>
      <c r="W61" s="39">
        <v>2.2546118909991741</v>
      </c>
      <c r="X61" s="36">
        <v>1381827.82</v>
      </c>
      <c r="Y61" s="40">
        <v>5.611232878937388</v>
      </c>
      <c r="Z61" s="38">
        <v>774397.58999999834</v>
      </c>
      <c r="AA61" s="39">
        <v>0.82258809070591354</v>
      </c>
      <c r="AB61" s="36">
        <v>1062529.1300000001</v>
      </c>
      <c r="AC61" s="39">
        <v>2.4222598551927272</v>
      </c>
      <c r="AD61" s="36">
        <v>1836926.7199999983</v>
      </c>
      <c r="AE61" s="40">
        <v>1.3310407313262813</v>
      </c>
      <c r="AF61" s="116">
        <f t="shared" si="49"/>
        <v>2030629.9999999986</v>
      </c>
      <c r="AG61" s="117">
        <f t="shared" si="50"/>
        <v>1188124.54</v>
      </c>
      <c r="AH61" s="118">
        <f t="shared" si="51"/>
        <v>3218754.5399999986</v>
      </c>
      <c r="AI61" s="32"/>
      <c r="AJ61" s="35">
        <v>118610.08</v>
      </c>
      <c r="AK61" s="39">
        <v>2.2101119868820689</v>
      </c>
      <c r="AL61" s="36">
        <v>106961.13</v>
      </c>
      <c r="AM61" s="39">
        <v>3.8525115257167557</v>
      </c>
      <c r="AN61" s="36">
        <v>225571.21000000002</v>
      </c>
      <c r="AO61" s="40">
        <v>2.7700901376625611</v>
      </c>
      <c r="AP61" s="38">
        <v>237272.88000000003</v>
      </c>
      <c r="AQ61" s="39">
        <v>1.4465565215270753</v>
      </c>
      <c r="AR61" s="36">
        <v>290543.87</v>
      </c>
      <c r="AS61" s="39">
        <v>2.0354191419604328</v>
      </c>
      <c r="AT61" s="36">
        <v>527816.75</v>
      </c>
      <c r="AU61" s="40">
        <v>1.7205618215601264</v>
      </c>
      <c r="AV61" s="116">
        <f t="shared" si="52"/>
        <v>355882.96</v>
      </c>
      <c r="AW61" s="117">
        <f t="shared" si="53"/>
        <v>397505</v>
      </c>
      <c r="AX61" s="118">
        <f t="shared" si="54"/>
        <v>753387.96</v>
      </c>
      <c r="AY61" s="32"/>
      <c r="AZ61" s="35">
        <v>276941.00525096385</v>
      </c>
      <c r="BA61" s="39">
        <v>1.3563419879650604</v>
      </c>
      <c r="BB61" s="36">
        <v>64326.784749038015</v>
      </c>
      <c r="BC61" s="39">
        <v>1.103797289571139</v>
      </c>
      <c r="BD61" s="36">
        <v>341267.79000000184</v>
      </c>
      <c r="BE61" s="40">
        <v>1.300265907185864</v>
      </c>
      <c r="BF61" s="38">
        <v>974630.59694320406</v>
      </c>
      <c r="BG61" s="39">
        <v>0.89544616506574359</v>
      </c>
      <c r="BH61" s="36">
        <v>970049.06305679597</v>
      </c>
      <c r="BI61" s="39">
        <v>1.8513804997919172</v>
      </c>
      <c r="BJ61" s="36">
        <v>1944679.6600000001</v>
      </c>
      <c r="BK61" s="40">
        <v>1.206085165499662</v>
      </c>
      <c r="BL61" s="116">
        <f t="shared" si="55"/>
        <v>1251571.6021941679</v>
      </c>
      <c r="BM61" s="117">
        <f t="shared" si="56"/>
        <v>1034375.847805834</v>
      </c>
      <c r="BN61" s="118">
        <f t="shared" si="57"/>
        <v>2285947.450000002</v>
      </c>
      <c r="BO61" s="32"/>
      <c r="BP61" s="35">
        <v>901294.46000000008</v>
      </c>
      <c r="BQ61" s="39">
        <v>8.7306816618716887</v>
      </c>
      <c r="BR61" s="36">
        <v>39949.589999999997</v>
      </c>
      <c r="BS61" s="39">
        <v>1.9319852016636037</v>
      </c>
      <c r="BT61" s="36">
        <v>941244.05</v>
      </c>
      <c r="BU61" s="40">
        <v>7.5961298835454487</v>
      </c>
      <c r="BV61" s="38">
        <v>816266.12999999989</v>
      </c>
      <c r="BW61" s="39">
        <v>2.5692337932944711</v>
      </c>
      <c r="BX61" s="36">
        <v>515604.65</v>
      </c>
      <c r="BY61" s="39">
        <v>2.3448085878522185</v>
      </c>
      <c r="BZ61" s="36">
        <v>1331870.7799999998</v>
      </c>
      <c r="CA61" s="40">
        <v>2.4774382068452376</v>
      </c>
      <c r="CB61" s="116">
        <f t="shared" si="58"/>
        <v>1717560.5899999999</v>
      </c>
      <c r="CC61" s="117">
        <f t="shared" si="59"/>
        <v>555554.24</v>
      </c>
      <c r="CD61" s="118">
        <f t="shared" si="60"/>
        <v>2273114.83</v>
      </c>
      <c r="CE61" s="32"/>
      <c r="CF61" s="32"/>
      <c r="CG61" s="38">
        <f t="shared" si="75"/>
        <v>2611564.7852509641</v>
      </c>
      <c r="CH61" s="39">
        <f t="shared" si="61"/>
        <v>3.9540808807094669</v>
      </c>
      <c r="CI61" s="36">
        <f t="shared" si="62"/>
        <v>643555.474749038</v>
      </c>
      <c r="CJ61" s="39">
        <f t="shared" si="63"/>
        <v>3.3292796810711414</v>
      </c>
      <c r="CK61" s="36">
        <f t="shared" si="64"/>
        <v>3255120.2600000021</v>
      </c>
      <c r="CL61" s="40">
        <f t="shared" si="65"/>
        <v>3.8126207256010098</v>
      </c>
      <c r="CM61" s="38">
        <f t="shared" si="66"/>
        <v>2162453.2269432023</v>
      </c>
      <c r="CN61" s="39">
        <f t="shared" si="67"/>
        <v>0.75429350363618719</v>
      </c>
      <c r="CO61" s="36">
        <f t="shared" si="68"/>
        <v>1780240.7930567963</v>
      </c>
      <c r="CP61" s="39">
        <f t="shared" si="69"/>
        <v>1.1020891357886897</v>
      </c>
      <c r="CQ61" s="36">
        <f t="shared" si="70"/>
        <v>3942694.0199999986</v>
      </c>
      <c r="CR61" s="40">
        <f t="shared" si="71"/>
        <v>0.87963523650927911</v>
      </c>
      <c r="CS61" s="152"/>
      <c r="CT61" s="161" t="s">
        <v>7</v>
      </c>
      <c r="CU61" s="38">
        <f t="shared" si="72"/>
        <v>3255120.2600000021</v>
      </c>
      <c r="CV61" s="36">
        <f t="shared" si="73"/>
        <v>3942694.0199999986</v>
      </c>
      <c r="CW61" s="37">
        <f t="shared" si="74"/>
        <v>7197814.2800000012</v>
      </c>
      <c r="CX61"/>
    </row>
    <row r="62" spans="1:104" s="19" customFormat="1" ht="15.6" x14ac:dyDescent="0.3">
      <c r="A62" s="26">
        <v>49</v>
      </c>
      <c r="B62" s="26" t="s">
        <v>172</v>
      </c>
      <c r="C62" s="41"/>
      <c r="D62" s="193">
        <v>270111359.71622413</v>
      </c>
      <c r="E62" s="313">
        <v>2481.8199834266616</v>
      </c>
      <c r="F62" s="193">
        <v>90491681.0029293</v>
      </c>
      <c r="G62" s="313">
        <v>2930.809722856889</v>
      </c>
      <c r="H62" s="193">
        <v>360603040.7191534</v>
      </c>
      <c r="I62" s="313">
        <v>2581.0455846251816</v>
      </c>
      <c r="J62" s="45">
        <v>154557730.34273198</v>
      </c>
      <c r="K62" s="46">
        <v>435.03198990858448</v>
      </c>
      <c r="L62" s="43">
        <v>244217744.93811455</v>
      </c>
      <c r="M62" s="46">
        <v>841.88339603259237</v>
      </c>
      <c r="N62" s="43">
        <v>398775475.2808466</v>
      </c>
      <c r="O62" s="47">
        <v>617.90784004197099</v>
      </c>
      <c r="P62" s="122">
        <f t="shared" si="46"/>
        <v>424669090.05895615</v>
      </c>
      <c r="Q62" s="123">
        <f t="shared" si="47"/>
        <v>334709425.94104385</v>
      </c>
      <c r="R62" s="124">
        <f t="shared" si="48"/>
        <v>759378516</v>
      </c>
      <c r="S62" s="32"/>
      <c r="T62" s="42">
        <v>498067850.74999964</v>
      </c>
      <c r="U62" s="46">
        <v>2613.7747671275993</v>
      </c>
      <c r="V62" s="43">
        <v>133830129.67</v>
      </c>
      <c r="W62" s="46">
        <v>2402.4365359207268</v>
      </c>
      <c r="X62" s="43">
        <v>631897980.4199996</v>
      </c>
      <c r="Y62" s="47">
        <v>2565.9685472730134</v>
      </c>
      <c r="Z62" s="45">
        <v>285549506.43000066</v>
      </c>
      <c r="AA62" s="46">
        <v>303.31915585671015</v>
      </c>
      <c r="AB62" s="43">
        <v>214127931.13000005</v>
      </c>
      <c r="AC62" s="46">
        <v>488.1499027247113</v>
      </c>
      <c r="AD62" s="43">
        <v>499677437.56000072</v>
      </c>
      <c r="AE62" s="47">
        <v>362.0672586858044</v>
      </c>
      <c r="AF62" s="122">
        <f t="shared" si="49"/>
        <v>783617357.18000031</v>
      </c>
      <c r="AG62" s="123">
        <f t="shared" si="50"/>
        <v>347958060.80000007</v>
      </c>
      <c r="AH62" s="124">
        <f t="shared" si="51"/>
        <v>1131575417.9800005</v>
      </c>
      <c r="AI62" s="32"/>
      <c r="AJ62" s="42">
        <v>128475457.48679346</v>
      </c>
      <c r="AK62" s="46">
        <v>2393.9377547989166</v>
      </c>
      <c r="AL62" s="43">
        <v>82712030.670522407</v>
      </c>
      <c r="AM62" s="46">
        <v>2979.1107430673683</v>
      </c>
      <c r="AN62" s="43">
        <v>211187488.15731582</v>
      </c>
      <c r="AO62" s="47">
        <v>2593.4532077134731</v>
      </c>
      <c r="AP62" s="45">
        <v>74027169.063226953</v>
      </c>
      <c r="AQ62" s="46">
        <v>451.3136274933666</v>
      </c>
      <c r="AR62" s="43">
        <v>95316856.958911419</v>
      </c>
      <c r="AS62" s="46">
        <v>667.74685422092296</v>
      </c>
      <c r="AT62" s="43">
        <v>169344026.02213836</v>
      </c>
      <c r="AU62" s="47">
        <v>552.02277283351816</v>
      </c>
      <c r="AV62" s="122">
        <f t="shared" si="52"/>
        <v>202502626.5500204</v>
      </c>
      <c r="AW62" s="123">
        <f t="shared" si="53"/>
        <v>178028887.62943381</v>
      </c>
      <c r="AX62" s="124">
        <f t="shared" si="54"/>
        <v>380531514.17945421</v>
      </c>
      <c r="AY62" s="32"/>
      <c r="AZ62" s="42">
        <v>625486804.01487648</v>
      </c>
      <c r="BA62" s="46">
        <v>3063.3745061864474</v>
      </c>
      <c r="BB62" s="43">
        <v>207494123.35952342</v>
      </c>
      <c r="BC62" s="46">
        <v>3560.4367894294078</v>
      </c>
      <c r="BD62" s="43">
        <v>832980927.37439978</v>
      </c>
      <c r="BE62" s="47">
        <v>3173.7442938901158</v>
      </c>
      <c r="BF62" s="45">
        <v>508751000.05219442</v>
      </c>
      <c r="BG62" s="46">
        <v>467.41722802351836</v>
      </c>
      <c r="BH62" s="43">
        <v>537403974.38470602</v>
      </c>
      <c r="BI62" s="46">
        <v>1025.6586770480355</v>
      </c>
      <c r="BJ62" s="43">
        <v>1046154974.4369004</v>
      </c>
      <c r="BK62" s="47">
        <v>648.82253948294169</v>
      </c>
      <c r="BL62" s="122">
        <f t="shared" si="55"/>
        <v>1134237804.067071</v>
      </c>
      <c r="BM62" s="123">
        <f t="shared" si="56"/>
        <v>744898097.74422944</v>
      </c>
      <c r="BN62" s="124">
        <f t="shared" si="57"/>
        <v>1879135901.8113003</v>
      </c>
      <c r="BO62" s="32"/>
      <c r="BP62" s="42">
        <v>211412726.86838847</v>
      </c>
      <c r="BQ62" s="46">
        <v>2047.9180772465052</v>
      </c>
      <c r="BR62" s="43">
        <v>44399328.969412111</v>
      </c>
      <c r="BS62" s="46">
        <v>2147.1771433123181</v>
      </c>
      <c r="BT62" s="43">
        <v>255812055.83780047</v>
      </c>
      <c r="BU62" s="47">
        <v>2064.4822157661583</v>
      </c>
      <c r="BV62" s="45">
        <v>89512369.64031437</v>
      </c>
      <c r="BW62" s="46">
        <v>281.74414758304596</v>
      </c>
      <c r="BX62" s="43">
        <v>112234903.57708479</v>
      </c>
      <c r="BY62" s="46">
        <v>510.40921714789442</v>
      </c>
      <c r="BZ62" s="43">
        <v>201747273.21739918</v>
      </c>
      <c r="CA62" s="47">
        <v>375.27394571688836</v>
      </c>
      <c r="CB62" s="122">
        <f t="shared" si="58"/>
        <v>300925096.50870287</v>
      </c>
      <c r="CC62" s="123">
        <f t="shared" si="59"/>
        <v>156634232.5464969</v>
      </c>
      <c r="CD62" s="124">
        <f t="shared" si="60"/>
        <v>457559329.05519974</v>
      </c>
      <c r="CE62" s="32"/>
      <c r="CF62" s="32"/>
      <c r="CG62" s="45">
        <f>SUM(CG21:CG61)</f>
        <v>1733554198.8362823</v>
      </c>
      <c r="CH62" s="46">
        <f t="shared" si="61"/>
        <v>2624.7150949515703</v>
      </c>
      <c r="CI62" s="43">
        <f>SUM(CI21:CI61)</f>
        <v>558927293.67238724</v>
      </c>
      <c r="CJ62" s="46">
        <f t="shared" si="63"/>
        <v>2891.4761120557823</v>
      </c>
      <c r="CK62" s="43">
        <f t="shared" si="64"/>
        <v>2292481492.5086694</v>
      </c>
      <c r="CL62" s="47">
        <f t="shared" si="65"/>
        <v>2685.1119938024299</v>
      </c>
      <c r="CM62" s="45">
        <f>SUM(CM21:CM61)</f>
        <v>1112397775.5284686</v>
      </c>
      <c r="CN62" s="46">
        <f t="shared" si="67"/>
        <v>388.019682962839</v>
      </c>
      <c r="CO62" s="43">
        <f>SUM(CO21:CO61)</f>
        <v>1203301410.9888165</v>
      </c>
      <c r="CP62" s="46">
        <f t="shared" si="69"/>
        <v>744.9247412496893</v>
      </c>
      <c r="CQ62" s="43">
        <f>SUM(CQ21:CQ61)</f>
        <v>2315699186.5172849</v>
      </c>
      <c r="CR62" s="47">
        <f t="shared" si="71"/>
        <v>516.64435314624734</v>
      </c>
      <c r="CS62" s="153"/>
      <c r="CT62" s="161" t="s">
        <v>172</v>
      </c>
      <c r="CU62" s="45">
        <f>SUM(CU21:CU61)</f>
        <v>2292481492.5086694</v>
      </c>
      <c r="CV62" s="43">
        <f>SUM(CV21:CV61)</f>
        <v>2315699186.5172849</v>
      </c>
      <c r="CW62" s="44">
        <f t="shared" si="74"/>
        <v>4608180679.0259542</v>
      </c>
      <c r="CX62"/>
      <c r="CY62" s="51"/>
      <c r="CZ62" s="48"/>
    </row>
    <row r="63" spans="1:104" s="19" customFormat="1" ht="15.6" x14ac:dyDescent="0.3">
      <c r="A63" s="26">
        <v>50</v>
      </c>
      <c r="B63" s="26" t="s">
        <v>8</v>
      </c>
      <c r="C63" s="34"/>
      <c r="D63" s="3">
        <v>0</v>
      </c>
      <c r="E63" s="5">
        <v>0</v>
      </c>
      <c r="F63" s="3">
        <v>0</v>
      </c>
      <c r="G63" s="5">
        <v>0</v>
      </c>
      <c r="H63" s="3">
        <v>0</v>
      </c>
      <c r="I63" s="5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6"/>
        <v>0</v>
      </c>
      <c r="Q63" s="117">
        <f t="shared" si="47"/>
        <v>0</v>
      </c>
      <c r="R63" s="118">
        <f t="shared" si="48"/>
        <v>0</v>
      </c>
      <c r="S63" s="32"/>
      <c r="T63" s="35">
        <v>308451.56999999983</v>
      </c>
      <c r="U63" s="39">
        <v>1.6187010049591972</v>
      </c>
      <c r="V63" s="36">
        <v>195433.35000000003</v>
      </c>
      <c r="W63" s="39">
        <v>3.5082998240764018</v>
      </c>
      <c r="X63" s="36">
        <v>503884.91999999987</v>
      </c>
      <c r="Y63" s="40">
        <v>2.046141776407957</v>
      </c>
      <c r="Z63" s="38">
        <v>3226106.0100000007</v>
      </c>
      <c r="AA63" s="39">
        <v>3.4268654983556694</v>
      </c>
      <c r="AB63" s="36">
        <v>105234.77000000002</v>
      </c>
      <c r="AC63" s="39">
        <v>0.23990491323418112</v>
      </c>
      <c r="AD63" s="36">
        <v>3331340.7800000007</v>
      </c>
      <c r="AE63" s="40">
        <v>2.4138961123654781</v>
      </c>
      <c r="AF63" s="116">
        <f t="shared" si="49"/>
        <v>3534557.5800000005</v>
      </c>
      <c r="AG63" s="117">
        <f t="shared" si="50"/>
        <v>300668.12000000005</v>
      </c>
      <c r="AH63" s="118">
        <f t="shared" si="51"/>
        <v>3835225.7000000007</v>
      </c>
      <c r="AI63" s="32"/>
      <c r="AJ63" s="35">
        <v>0</v>
      </c>
      <c r="AK63" s="39">
        <v>0</v>
      </c>
      <c r="AL63" s="36">
        <v>0</v>
      </c>
      <c r="AM63" s="39">
        <v>0</v>
      </c>
      <c r="AN63" s="36">
        <v>0</v>
      </c>
      <c r="AO63" s="40">
        <v>0</v>
      </c>
      <c r="AP63" s="38">
        <v>0</v>
      </c>
      <c r="AQ63" s="39">
        <v>0</v>
      </c>
      <c r="AR63" s="36">
        <v>0</v>
      </c>
      <c r="AS63" s="39">
        <v>0</v>
      </c>
      <c r="AT63" s="36">
        <v>0</v>
      </c>
      <c r="AU63" s="40">
        <v>0</v>
      </c>
      <c r="AV63" s="116">
        <f t="shared" si="52"/>
        <v>0</v>
      </c>
      <c r="AW63" s="117">
        <f t="shared" si="53"/>
        <v>0</v>
      </c>
      <c r="AX63" s="118">
        <f t="shared" si="54"/>
        <v>0</v>
      </c>
      <c r="AY63" s="32"/>
      <c r="AZ63" s="35">
        <v>615001.72</v>
      </c>
      <c r="BA63" s="39">
        <v>3.012022920732965</v>
      </c>
      <c r="BB63" s="36">
        <v>0</v>
      </c>
      <c r="BC63" s="39">
        <v>0</v>
      </c>
      <c r="BD63" s="36">
        <v>615001.72</v>
      </c>
      <c r="BE63" s="40">
        <v>2.343220757448754</v>
      </c>
      <c r="BF63" s="38">
        <v>2068520.7100000002</v>
      </c>
      <c r="BG63" s="39">
        <v>1.9004625372298956</v>
      </c>
      <c r="BH63" s="36">
        <v>0</v>
      </c>
      <c r="BI63" s="39">
        <v>0</v>
      </c>
      <c r="BJ63" s="36">
        <v>2068520.7100000002</v>
      </c>
      <c r="BK63" s="40">
        <v>1.2828910561340621</v>
      </c>
      <c r="BL63" s="116">
        <f t="shared" si="55"/>
        <v>2683522.4300000002</v>
      </c>
      <c r="BM63" s="117">
        <f t="shared" si="56"/>
        <v>0</v>
      </c>
      <c r="BN63" s="118">
        <f t="shared" si="57"/>
        <v>2683522.4300000002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8"/>
        <v>0</v>
      </c>
      <c r="CC63" s="117">
        <f t="shared" si="59"/>
        <v>0</v>
      </c>
      <c r="CD63" s="118">
        <f t="shared" si="60"/>
        <v>0</v>
      </c>
      <c r="CE63" s="32"/>
      <c r="CF63" s="32"/>
      <c r="CG63" s="38">
        <f t="shared" si="75"/>
        <v>923453.2899999998</v>
      </c>
      <c r="CH63" s="39">
        <f t="shared" si="61"/>
        <v>1.3981690283307919</v>
      </c>
      <c r="CI63" s="36">
        <f t="shared" ref="CI63" si="96">+F63+V63+AL63+BB63+BR63</f>
        <v>195433.35000000003</v>
      </c>
      <c r="CJ63" s="39">
        <f t="shared" si="63"/>
        <v>1.0110274975321969</v>
      </c>
      <c r="CK63" s="36">
        <f t="shared" si="64"/>
        <v>1118886.6399999999</v>
      </c>
      <c r="CL63" s="40">
        <f t="shared" si="65"/>
        <v>1.3105169863254369</v>
      </c>
      <c r="CM63" s="38">
        <f>+J63+Z63+AP63+BF63+BV63</f>
        <v>5294626.7200000007</v>
      </c>
      <c r="CN63" s="39">
        <f t="shared" si="67"/>
        <v>1.8468388075704125</v>
      </c>
      <c r="CO63" s="36">
        <f>+L63+AB63+AR63+BH63+BX63</f>
        <v>105234.77000000002</v>
      </c>
      <c r="CP63" s="39">
        <f t="shared" si="69"/>
        <v>6.5147421167155231E-2</v>
      </c>
      <c r="CQ63" s="36">
        <f>+CM63+CO63</f>
        <v>5399861.4900000002</v>
      </c>
      <c r="CR63" s="40">
        <f t="shared" si="71"/>
        <v>1.20473676495786</v>
      </c>
      <c r="CS63" s="152"/>
      <c r="CT63" s="161" t="s">
        <v>8</v>
      </c>
      <c r="CU63" s="38">
        <f t="shared" ref="CU63" si="97">+CK63</f>
        <v>1118886.6399999999</v>
      </c>
      <c r="CV63" s="36">
        <f t="shared" ref="CV63" si="98">+CQ63</f>
        <v>5399861.4900000002</v>
      </c>
      <c r="CW63" s="37">
        <f t="shared" si="74"/>
        <v>6518748.1299999999</v>
      </c>
      <c r="CX63"/>
    </row>
    <row r="64" spans="1:104" s="19" customFormat="1" ht="15.6" x14ac:dyDescent="0.3">
      <c r="A64" s="26">
        <v>51</v>
      </c>
      <c r="B64" s="26" t="s">
        <v>173</v>
      </c>
      <c r="C64" s="41"/>
      <c r="D64" s="193">
        <v>270111359.71622413</v>
      </c>
      <c r="E64" s="194">
        <v>2481.8199834266616</v>
      </c>
      <c r="F64" s="193">
        <v>90491681.0029293</v>
      </c>
      <c r="G64" s="194">
        <v>2930.809722856889</v>
      </c>
      <c r="H64" s="193">
        <v>360603040.7191534</v>
      </c>
      <c r="I64" s="194">
        <v>2581.0455846251816</v>
      </c>
      <c r="J64" s="45">
        <v>154557730.34273198</v>
      </c>
      <c r="K64" s="46">
        <v>435.03198990858448</v>
      </c>
      <c r="L64" s="43">
        <v>244217744.93811455</v>
      </c>
      <c r="M64" s="46">
        <v>841.88339603259237</v>
      </c>
      <c r="N64" s="43">
        <v>398775475.2808466</v>
      </c>
      <c r="O64" s="47">
        <v>617.90784004197099</v>
      </c>
      <c r="P64" s="122">
        <f t="shared" si="46"/>
        <v>424669090.05895615</v>
      </c>
      <c r="Q64" s="123">
        <f t="shared" si="47"/>
        <v>334709425.94104385</v>
      </c>
      <c r="R64" s="124">
        <f t="shared" si="48"/>
        <v>759378516</v>
      </c>
      <c r="S64" s="32"/>
      <c r="T64" s="42">
        <v>497759399.17999965</v>
      </c>
      <c r="U64" s="46">
        <v>2612.1560661226399</v>
      </c>
      <c r="V64" s="43">
        <v>133634696.32000001</v>
      </c>
      <c r="W64" s="46">
        <v>2398.9282360966504</v>
      </c>
      <c r="X64" s="43">
        <v>631394095.49999964</v>
      </c>
      <c r="Y64" s="47">
        <v>2563.9224054966057</v>
      </c>
      <c r="Z64" s="45">
        <v>282323400.42000067</v>
      </c>
      <c r="AA64" s="46">
        <v>299.8922903583545</v>
      </c>
      <c r="AB64" s="43">
        <v>214022696.36000004</v>
      </c>
      <c r="AC64" s="46">
        <v>487.90999781147707</v>
      </c>
      <c r="AD64" s="43">
        <v>496346096.78000069</v>
      </c>
      <c r="AE64" s="47">
        <v>359.65336257343893</v>
      </c>
      <c r="AF64" s="122">
        <f t="shared" si="49"/>
        <v>780082799.60000038</v>
      </c>
      <c r="AG64" s="123">
        <f t="shared" si="50"/>
        <v>347657392.68000007</v>
      </c>
      <c r="AH64" s="124">
        <f t="shared" si="51"/>
        <v>1127740192.2800004</v>
      </c>
      <c r="AI64" s="32"/>
      <c r="AJ64" s="42">
        <v>128475457.48679346</v>
      </c>
      <c r="AK64" s="46">
        <v>2393.9377547989166</v>
      </c>
      <c r="AL64" s="43">
        <v>82712030.670522407</v>
      </c>
      <c r="AM64" s="46">
        <v>2979.1107430673683</v>
      </c>
      <c r="AN64" s="43">
        <v>211187488.15731585</v>
      </c>
      <c r="AO64" s="47">
        <v>2593.4532077134731</v>
      </c>
      <c r="AP64" s="45">
        <v>74027169.063226953</v>
      </c>
      <c r="AQ64" s="46">
        <v>451.3136274933666</v>
      </c>
      <c r="AR64" s="43">
        <v>95316856.958911419</v>
      </c>
      <c r="AS64" s="46">
        <v>667.74685422092296</v>
      </c>
      <c r="AT64" s="43">
        <v>169344026.02213836</v>
      </c>
      <c r="AU64" s="47">
        <v>552.02277283351816</v>
      </c>
      <c r="AV64" s="122">
        <f t="shared" si="52"/>
        <v>202502626.5500204</v>
      </c>
      <c r="AW64" s="123">
        <f t="shared" si="53"/>
        <v>178028887.62943381</v>
      </c>
      <c r="AX64" s="124">
        <f t="shared" si="54"/>
        <v>380531514.17945421</v>
      </c>
      <c r="AY64" s="32"/>
      <c r="AZ64" s="42">
        <v>624871802.29487646</v>
      </c>
      <c r="BA64" s="46">
        <v>3060.3624832657147</v>
      </c>
      <c r="BB64" s="43">
        <v>207494123.35952342</v>
      </c>
      <c r="BC64" s="46">
        <v>3560.4367894294078</v>
      </c>
      <c r="BD64" s="43">
        <v>832365925.65439975</v>
      </c>
      <c r="BE64" s="47">
        <v>3171.4010731326671</v>
      </c>
      <c r="BF64" s="45">
        <v>506682479.34219444</v>
      </c>
      <c r="BG64" s="46">
        <v>465.51676548628848</v>
      </c>
      <c r="BH64" s="43">
        <v>537403974.38470602</v>
      </c>
      <c r="BI64" s="46">
        <v>1025.6586770480355</v>
      </c>
      <c r="BJ64" s="43">
        <v>1044086453.7269003</v>
      </c>
      <c r="BK64" s="47">
        <v>647.53964842680762</v>
      </c>
      <c r="BL64" s="122">
        <f t="shared" si="55"/>
        <v>1131554281.6370709</v>
      </c>
      <c r="BM64" s="123">
        <f t="shared" si="56"/>
        <v>744898097.74422944</v>
      </c>
      <c r="BN64" s="124">
        <f t="shared" si="57"/>
        <v>1876452379.3813004</v>
      </c>
      <c r="BO64" s="32"/>
      <c r="BP64" s="42">
        <v>211412726.86838847</v>
      </c>
      <c r="BQ64" s="46">
        <v>2047.9180772465052</v>
      </c>
      <c r="BR64" s="43">
        <v>44399328.969412111</v>
      </c>
      <c r="BS64" s="46">
        <v>2147.1771433123181</v>
      </c>
      <c r="BT64" s="43">
        <v>255812055.83780047</v>
      </c>
      <c r="BU64" s="47">
        <v>2064.4822157661583</v>
      </c>
      <c r="BV64" s="45">
        <v>89512369.64031437</v>
      </c>
      <c r="BW64" s="46">
        <v>281.74414758304596</v>
      </c>
      <c r="BX64" s="43">
        <v>112234903.57708479</v>
      </c>
      <c r="BY64" s="46">
        <v>510.40921714789442</v>
      </c>
      <c r="BZ64" s="43">
        <v>201747273.21739918</v>
      </c>
      <c r="CA64" s="47">
        <v>375.27394571688836</v>
      </c>
      <c r="CB64" s="122">
        <f t="shared" si="58"/>
        <v>300925096.50870287</v>
      </c>
      <c r="CC64" s="123">
        <f t="shared" si="59"/>
        <v>156634232.5464969</v>
      </c>
      <c r="CD64" s="124">
        <f t="shared" si="60"/>
        <v>457559329.05519974</v>
      </c>
      <c r="CE64" s="32"/>
      <c r="CF64" s="32"/>
      <c r="CG64" s="45">
        <f>+CG62-CG63</f>
        <v>1732630745.5462823</v>
      </c>
      <c r="CH64" s="46">
        <f t="shared" si="61"/>
        <v>2623.3169259232395</v>
      </c>
      <c r="CI64" s="43">
        <f>+CI62-CI63</f>
        <v>558731860.32238722</v>
      </c>
      <c r="CJ64" s="46">
        <f t="shared" si="63"/>
        <v>2890.4650845582501</v>
      </c>
      <c r="CK64" s="43">
        <f t="shared" si="64"/>
        <v>2291362605.8686695</v>
      </c>
      <c r="CL64" s="47">
        <f t="shared" si="65"/>
        <v>2683.8014768161042</v>
      </c>
      <c r="CM64" s="45">
        <f>+CM62-CM63</f>
        <v>1107103148.8084686</v>
      </c>
      <c r="CN64" s="46">
        <f t="shared" si="67"/>
        <v>386.17284415526859</v>
      </c>
      <c r="CO64" s="43">
        <f>+CO62-CO63</f>
        <v>1203196176.2188165</v>
      </c>
      <c r="CP64" s="46">
        <f t="shared" si="69"/>
        <v>744.85959382852218</v>
      </c>
      <c r="CQ64" s="43">
        <f>+CQ62-CQ63</f>
        <v>2310299325.0272851</v>
      </c>
      <c r="CR64" s="47">
        <f t="shared" si="71"/>
        <v>515.43961638128962</v>
      </c>
      <c r="CS64" s="153"/>
      <c r="CT64" s="161" t="s">
        <v>173</v>
      </c>
      <c r="CU64" s="45">
        <f>+CU62-CU63</f>
        <v>2291362605.8686695</v>
      </c>
      <c r="CV64" s="43">
        <f t="shared" ref="CV64:CW64" si="99">+CV62-CV63</f>
        <v>2310299325.0272851</v>
      </c>
      <c r="CW64" s="44">
        <f t="shared" si="99"/>
        <v>4601661930.8959541</v>
      </c>
      <c r="CX64"/>
      <c r="CZ64" s="48"/>
    </row>
    <row r="65" spans="1:104" s="19" customFormat="1" ht="15.6" x14ac:dyDescent="0.3">
      <c r="A65" s="26"/>
      <c r="B65" s="50" t="s">
        <v>64</v>
      </c>
      <c r="C65" s="34"/>
      <c r="D65" s="3"/>
      <c r="E65" s="5"/>
      <c r="F65" s="5"/>
      <c r="G65" s="5"/>
      <c r="H65" s="5"/>
      <c r="I65" s="5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2"/>
      <c r="CG65" s="38"/>
      <c r="CH65" s="39"/>
      <c r="CI65" s="36"/>
      <c r="CJ65" s="39"/>
      <c r="CK65" s="36"/>
      <c r="CL65" s="40"/>
      <c r="CM65" s="49"/>
      <c r="CN65" s="39"/>
      <c r="CO65" s="39"/>
      <c r="CP65" s="39"/>
      <c r="CQ65" s="39"/>
      <c r="CR65" s="40"/>
      <c r="CS65" s="152"/>
      <c r="CT65" s="162" t="s">
        <v>64</v>
      </c>
      <c r="CU65" s="38"/>
      <c r="CV65" s="36"/>
      <c r="CW65" s="37"/>
      <c r="CX65"/>
    </row>
    <row r="66" spans="1:104" s="19" customFormat="1" ht="15.6" x14ac:dyDescent="0.3">
      <c r="A66" s="26"/>
      <c r="B66" s="25" t="s">
        <v>65</v>
      </c>
      <c r="C66" s="34"/>
      <c r="D66" s="3"/>
      <c r="E66" s="5"/>
      <c r="F66" s="5"/>
      <c r="G66" s="5"/>
      <c r="H66" s="5"/>
      <c r="I66" s="5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2"/>
      <c r="CG66" s="38"/>
      <c r="CH66" s="39"/>
      <c r="CI66" s="36"/>
      <c r="CJ66" s="39"/>
      <c r="CK66" s="36"/>
      <c r="CL66" s="40"/>
      <c r="CM66" s="49"/>
      <c r="CN66" s="39"/>
      <c r="CO66" s="39"/>
      <c r="CP66" s="39"/>
      <c r="CQ66" s="39"/>
      <c r="CR66" s="40"/>
      <c r="CS66" s="152"/>
      <c r="CT66" s="160" t="s">
        <v>65</v>
      </c>
      <c r="CU66" s="38"/>
      <c r="CV66" s="36"/>
      <c r="CW66" s="37"/>
      <c r="CX66"/>
      <c r="CZ66" s="48"/>
    </row>
    <row r="67" spans="1:104" s="19" customFormat="1" ht="15.6" x14ac:dyDescent="0.3">
      <c r="A67" s="26">
        <v>52</v>
      </c>
      <c r="B67" s="26" t="s">
        <v>66</v>
      </c>
      <c r="C67" s="34"/>
      <c r="D67" s="3">
        <v>6383367.2103678249</v>
      </c>
      <c r="E67" s="5">
        <v>58.6512478441676</v>
      </c>
      <c r="F67" s="3">
        <v>1228839.2078811838</v>
      </c>
      <c r="G67" s="5">
        <v>39.799171132309361</v>
      </c>
      <c r="H67" s="3">
        <v>7612206.4182490092</v>
      </c>
      <c r="I67" s="5">
        <v>54.484986388062651</v>
      </c>
      <c r="J67" s="38">
        <v>2438035.08664604</v>
      </c>
      <c r="K67" s="39">
        <v>6.8623112726787676</v>
      </c>
      <c r="L67" s="36">
        <v>2985098.012497664</v>
      </c>
      <c r="M67" s="39">
        <v>10.290425263276846</v>
      </c>
      <c r="N67" s="36">
        <v>5423133.0991437044</v>
      </c>
      <c r="O67" s="40">
        <v>8.4032160132013942</v>
      </c>
      <c r="P67" s="116">
        <f t="shared" ref="P67:P74" si="100">+D67+J67</f>
        <v>8821402.2970138639</v>
      </c>
      <c r="Q67" s="117">
        <f t="shared" ref="Q67:Q74" si="101">+F67+L67</f>
        <v>4213937.2203788478</v>
      </c>
      <c r="R67" s="118">
        <f t="shared" ref="R67:R74" si="102">+P67+Q67</f>
        <v>13035339.517392712</v>
      </c>
      <c r="S67" s="32"/>
      <c r="T67" s="35">
        <v>2948841.1950918343</v>
      </c>
      <c r="U67" s="39">
        <v>15.475013487401718</v>
      </c>
      <c r="V67" s="36">
        <v>512428.13553468511</v>
      </c>
      <c r="W67" s="39">
        <v>9.1987960997861116</v>
      </c>
      <c r="X67" s="36">
        <v>3461269.3306265194</v>
      </c>
      <c r="Y67" s="40">
        <v>14.055288213020004</v>
      </c>
      <c r="Z67" s="38">
        <v>2237754.3948837668</v>
      </c>
      <c r="AA67" s="39">
        <v>2.3770090957491341</v>
      </c>
      <c r="AB67" s="36">
        <v>1109544.7740227615</v>
      </c>
      <c r="AC67" s="39">
        <v>2.5294419585976162</v>
      </c>
      <c r="AD67" s="36">
        <v>3347299.1689065285</v>
      </c>
      <c r="AE67" s="40">
        <v>2.4254595925030711</v>
      </c>
      <c r="AF67" s="116">
        <f t="shared" ref="AF67:AF74" si="103">+T67+Z67</f>
        <v>5186595.5899756011</v>
      </c>
      <c r="AG67" s="117">
        <f t="shared" ref="AG67:AG74" si="104">+V67+AB67</f>
        <v>1621972.9095574466</v>
      </c>
      <c r="AH67" s="118">
        <f t="shared" ref="AH67:AH74" si="105">+AF67+AG67</f>
        <v>6808568.4995330479</v>
      </c>
      <c r="AI67" s="32"/>
      <c r="AJ67" s="35">
        <v>3277656.9490020908</v>
      </c>
      <c r="AK67" s="39">
        <v>61.073973745543647</v>
      </c>
      <c r="AL67" s="36">
        <v>1418077.0812736764</v>
      </c>
      <c r="AM67" s="39">
        <v>51.07610867575552</v>
      </c>
      <c r="AN67" s="36">
        <v>4695734.0302757677</v>
      </c>
      <c r="AO67" s="40">
        <v>57.665189304758236</v>
      </c>
      <c r="AP67" s="38">
        <v>203672.13776684145</v>
      </c>
      <c r="AQ67" s="39">
        <v>1.2417064231697503</v>
      </c>
      <c r="AR67" s="36">
        <v>621795.14060409949</v>
      </c>
      <c r="AS67" s="39">
        <v>4.3560159488601933</v>
      </c>
      <c r="AT67" s="36">
        <v>825467.27837094094</v>
      </c>
      <c r="AU67" s="40">
        <v>2.6908344309122176</v>
      </c>
      <c r="AV67" s="116">
        <f t="shared" ref="AV67:AV74" si="106">+AJ67+AP67</f>
        <v>3481329.0867689322</v>
      </c>
      <c r="AW67" s="117">
        <f t="shared" ref="AW67:AW74" si="107">+AL67+AR67</f>
        <v>2039872.2218777759</v>
      </c>
      <c r="AX67" s="118">
        <f t="shared" ref="AX67:AX74" si="108">+AV67+AW67</f>
        <v>5521201.3086467078</v>
      </c>
      <c r="AY67" s="32"/>
      <c r="AZ67" s="35">
        <v>3869563.6403308455</v>
      </c>
      <c r="BA67" s="39">
        <v>18.95151509155356</v>
      </c>
      <c r="BB67" s="36">
        <v>1416111.2423563546</v>
      </c>
      <c r="BC67" s="39">
        <v>24.299360789481057</v>
      </c>
      <c r="BD67" s="36">
        <v>5285674.8826871999</v>
      </c>
      <c r="BE67" s="40">
        <v>20.138973110901471</v>
      </c>
      <c r="BF67" s="38">
        <v>2461361.7988819988</v>
      </c>
      <c r="BG67" s="39">
        <v>2.2613870224891404</v>
      </c>
      <c r="BH67" s="36">
        <v>2432315.2239178028</v>
      </c>
      <c r="BI67" s="39">
        <v>4.6421785726159444</v>
      </c>
      <c r="BJ67" s="36">
        <v>4893677.0227998011</v>
      </c>
      <c r="BK67" s="40">
        <v>3.0350455056157637</v>
      </c>
      <c r="BL67" s="116">
        <f t="shared" ref="BL67:BL74" si="109">+AZ67+BF67</f>
        <v>6330925.4392128438</v>
      </c>
      <c r="BM67" s="117">
        <f t="shared" ref="BM67:BM74" si="110">+BB67+BH67</f>
        <v>3848426.4662741572</v>
      </c>
      <c r="BN67" s="118">
        <f t="shared" ref="BN67:BN74" si="111">+BL67+BM67</f>
        <v>10179351.905487001</v>
      </c>
      <c r="BO67" s="32"/>
      <c r="BP67" s="35">
        <v>1331055.5999999999</v>
      </c>
      <c r="BQ67" s="39">
        <v>12.893702595100402</v>
      </c>
      <c r="BR67" s="36">
        <v>276653.52</v>
      </c>
      <c r="BS67" s="39">
        <v>13.37912370635458</v>
      </c>
      <c r="BT67" s="36">
        <v>1607709.1199999999</v>
      </c>
      <c r="BU67" s="40">
        <v>12.974708621510599</v>
      </c>
      <c r="BV67" s="38">
        <v>482368.59</v>
      </c>
      <c r="BW67" s="39">
        <v>1.5182764991753435</v>
      </c>
      <c r="BX67" s="36">
        <v>467846.6</v>
      </c>
      <c r="BY67" s="39">
        <v>2.1276199225074128</v>
      </c>
      <c r="BZ67" s="36">
        <v>950215.19</v>
      </c>
      <c r="CA67" s="40">
        <v>1.7675133742559523</v>
      </c>
      <c r="CB67" s="116">
        <f t="shared" ref="CB67:CB74" si="112">+BP67+BV67</f>
        <v>1813424.19</v>
      </c>
      <c r="CC67" s="117">
        <f t="shared" ref="CC67:CC74" si="113">+BR67+BX67</f>
        <v>744500.12</v>
      </c>
      <c r="CD67" s="118">
        <f t="shared" ref="CD67:CD74" si="114">+CB67+CC67</f>
        <v>2557924.31</v>
      </c>
      <c r="CE67" s="32"/>
      <c r="CF67" s="32"/>
      <c r="CG67" s="38">
        <f t="shared" ref="CG67:CG73" si="115">+D67+T67+AJ67+AZ67+BP67</f>
        <v>17810484.594792597</v>
      </c>
      <c r="CH67" s="39">
        <f t="shared" ref="CH67:CH74" si="116">+CG67/$CG$112</f>
        <v>26.96624529866769</v>
      </c>
      <c r="CI67" s="36">
        <f t="shared" ref="CI67:CI73" si="117">+F67+V67+AL67+BB67+BR67</f>
        <v>4852109.1870459002</v>
      </c>
      <c r="CJ67" s="39">
        <f t="shared" ref="CJ67:CJ74" si="118">+CI67/$CI$112</f>
        <v>25.101221511742999</v>
      </c>
      <c r="CK67" s="36">
        <f t="shared" ref="CK67:CK74" si="119">+CG67+CI67</f>
        <v>22662593.781838499</v>
      </c>
      <c r="CL67" s="40">
        <f t="shared" ref="CL67:CL74" si="120">+CK67/$CK$112</f>
        <v>26.543988500293988</v>
      </c>
      <c r="CM67" s="38">
        <f t="shared" ref="CM67:CM73" si="121">+J67+Z67+AP67+BF67+BV67</f>
        <v>7823192.0081786476</v>
      </c>
      <c r="CN67" s="39">
        <f t="shared" ref="CN67:CN74" si="122">+CM67/$CM$112</f>
        <v>2.7288372464865724</v>
      </c>
      <c r="CO67" s="36">
        <f t="shared" ref="CO67:CO73" si="123">+L67+AB67+AR67+BH67+BX67</f>
        <v>7616599.7510423269</v>
      </c>
      <c r="CP67" s="39">
        <f t="shared" ref="CP67:CP74" si="124">+CO67/$CO$112</f>
        <v>4.7151890182570275</v>
      </c>
      <c r="CQ67" s="36">
        <f t="shared" ref="CQ67:CQ73" si="125">+CM67+CO67</f>
        <v>15439791.759220975</v>
      </c>
      <c r="CR67" s="40">
        <f t="shared" ref="CR67:CR74" si="126">+CQ67/$CQ$112</f>
        <v>3.4446966482517873</v>
      </c>
      <c r="CS67" s="152"/>
      <c r="CT67" s="161" t="s">
        <v>66</v>
      </c>
      <c r="CU67" s="38">
        <f t="shared" ref="CU67:CU73" si="127">+CK67</f>
        <v>22662593.781838499</v>
      </c>
      <c r="CV67" s="36">
        <f t="shared" ref="CV67:CV73" si="128">+CQ67</f>
        <v>15439791.759220975</v>
      </c>
      <c r="CW67" s="37">
        <f t="shared" ref="CW67:CW73" si="129">+CU67+CV67</f>
        <v>38102385.541059472</v>
      </c>
      <c r="CX67"/>
    </row>
    <row r="68" spans="1:104" s="19" customFormat="1" ht="15.6" x14ac:dyDescent="0.3">
      <c r="A68" s="26">
        <v>53</v>
      </c>
      <c r="B68" s="26" t="s">
        <v>67</v>
      </c>
      <c r="C68" s="34"/>
      <c r="D68" s="3">
        <v>399398.05422807805</v>
      </c>
      <c r="E68" s="5">
        <v>3.6697237515902645</v>
      </c>
      <c r="F68" s="3">
        <v>74451.760288085308</v>
      </c>
      <c r="G68" s="5">
        <v>2.4113149464984232</v>
      </c>
      <c r="H68" s="3">
        <v>473849.81451616337</v>
      </c>
      <c r="I68" s="5">
        <v>3.391618576186465</v>
      </c>
      <c r="J68" s="38">
        <v>166574.39752808781</v>
      </c>
      <c r="K68" s="39">
        <v>0.46885517446313407</v>
      </c>
      <c r="L68" s="36">
        <v>180858.32567640929</v>
      </c>
      <c r="M68" s="39">
        <v>0.62346665865663264</v>
      </c>
      <c r="N68" s="36">
        <v>347432.72320449713</v>
      </c>
      <c r="O68" s="40">
        <v>0.5383515709033927</v>
      </c>
      <c r="P68" s="116">
        <f t="shared" si="100"/>
        <v>565972.45175616583</v>
      </c>
      <c r="Q68" s="117">
        <f t="shared" si="101"/>
        <v>255310.08596449462</v>
      </c>
      <c r="R68" s="118">
        <f t="shared" si="102"/>
        <v>821282.53772066045</v>
      </c>
      <c r="S68" s="32"/>
      <c r="T68" s="35">
        <v>2790905.7817437123</v>
      </c>
      <c r="U68" s="39">
        <v>14.646195490770182</v>
      </c>
      <c r="V68" s="36">
        <v>280195.35152415861</v>
      </c>
      <c r="W68" s="39">
        <v>5.0298953707708076</v>
      </c>
      <c r="X68" s="36">
        <v>3071101.1332678711</v>
      </c>
      <c r="Y68" s="40">
        <v>12.470919606709431</v>
      </c>
      <c r="Z68" s="38">
        <v>1119573.3065414836</v>
      </c>
      <c r="AA68" s="39">
        <v>1.189243975608534</v>
      </c>
      <c r="AB68" s="36">
        <v>618302.1088997029</v>
      </c>
      <c r="AC68" s="39">
        <v>1.4095504155907255</v>
      </c>
      <c r="AD68" s="36">
        <v>1737875.4154411866</v>
      </c>
      <c r="AE68" s="40">
        <v>1.2592679603042651</v>
      </c>
      <c r="AF68" s="116">
        <f t="shared" si="103"/>
        <v>3910479.0882851956</v>
      </c>
      <c r="AG68" s="117">
        <f t="shared" si="104"/>
        <v>898497.46042386151</v>
      </c>
      <c r="AH68" s="118">
        <f t="shared" si="105"/>
        <v>4808976.5487090573</v>
      </c>
      <c r="AI68" s="32"/>
      <c r="AJ68" s="35">
        <v>984503.04216592363</v>
      </c>
      <c r="AK68" s="39">
        <v>18.344663241208259</v>
      </c>
      <c r="AL68" s="36">
        <v>425944.88143878587</v>
      </c>
      <c r="AM68" s="39">
        <v>15.341625177884522</v>
      </c>
      <c r="AN68" s="36">
        <v>1410447.9236047096</v>
      </c>
      <c r="AO68" s="40">
        <v>17.320773705403465</v>
      </c>
      <c r="AP68" s="38">
        <v>102616.82372285995</v>
      </c>
      <c r="AQ68" s="39">
        <v>0.62561315719983379</v>
      </c>
      <c r="AR68" s="36">
        <v>313281.15389128961</v>
      </c>
      <c r="AS68" s="39">
        <v>2.1947062846164433</v>
      </c>
      <c r="AT68" s="36">
        <v>415897.97761414957</v>
      </c>
      <c r="AU68" s="40">
        <v>1.3557322346192573</v>
      </c>
      <c r="AV68" s="116">
        <f t="shared" si="106"/>
        <v>1087119.8658887835</v>
      </c>
      <c r="AW68" s="117">
        <f t="shared" si="107"/>
        <v>739226.03533007554</v>
      </c>
      <c r="AX68" s="118">
        <f t="shared" si="108"/>
        <v>1826345.901218859</v>
      </c>
      <c r="AY68" s="32"/>
      <c r="AZ68" s="35">
        <v>3550293.2863534754</v>
      </c>
      <c r="BA68" s="39">
        <v>17.387861539348268</v>
      </c>
      <c r="BB68" s="36">
        <v>1299270.590633725</v>
      </c>
      <c r="BC68" s="39">
        <v>22.294466635571204</v>
      </c>
      <c r="BD68" s="36">
        <v>4849563.8769872002</v>
      </c>
      <c r="BE68" s="40">
        <v>18.477344650564657</v>
      </c>
      <c r="BF68" s="38">
        <v>2117067.6277465951</v>
      </c>
      <c r="BG68" s="39">
        <v>1.945065232300512</v>
      </c>
      <c r="BH68" s="36">
        <v>2092084.074503205</v>
      </c>
      <c r="BI68" s="39">
        <v>3.9928327411143303</v>
      </c>
      <c r="BJ68" s="36">
        <v>4209151.7022497999</v>
      </c>
      <c r="BK68" s="40">
        <v>2.6105047179961423</v>
      </c>
      <c r="BL68" s="116">
        <f t="shared" si="109"/>
        <v>5667360.9141000705</v>
      </c>
      <c r="BM68" s="117">
        <f t="shared" si="110"/>
        <v>3391354.6651369301</v>
      </c>
      <c r="BN68" s="118">
        <f t="shared" si="111"/>
        <v>9058715.579237001</v>
      </c>
      <c r="BO68" s="32"/>
      <c r="BP68" s="35">
        <v>835473.41000000015</v>
      </c>
      <c r="BQ68" s="39">
        <v>8.0930846725368841</v>
      </c>
      <c r="BR68" s="36">
        <v>176873.25</v>
      </c>
      <c r="BS68" s="39">
        <v>8.5536923300125736</v>
      </c>
      <c r="BT68" s="36">
        <v>1012346.6600000001</v>
      </c>
      <c r="BU68" s="40">
        <v>8.1699498833840423</v>
      </c>
      <c r="BV68" s="38">
        <v>219343.73</v>
      </c>
      <c r="BW68" s="39">
        <v>0.69039410402004364</v>
      </c>
      <c r="BX68" s="36">
        <v>217135.64</v>
      </c>
      <c r="BY68" s="39">
        <v>0.98746493733287255</v>
      </c>
      <c r="BZ68" s="36">
        <v>436479.37</v>
      </c>
      <c r="CA68" s="40">
        <v>0.81190359002976187</v>
      </c>
      <c r="CB68" s="116">
        <f t="shared" si="112"/>
        <v>1054817.1400000001</v>
      </c>
      <c r="CC68" s="117">
        <f t="shared" si="113"/>
        <v>394008.89</v>
      </c>
      <c r="CD68" s="118">
        <f t="shared" si="114"/>
        <v>1448826.0300000003</v>
      </c>
      <c r="CE68" s="32"/>
      <c r="CF68" s="32"/>
      <c r="CG68" s="38">
        <f t="shared" si="115"/>
        <v>8560573.5744911898</v>
      </c>
      <c r="CH68" s="39">
        <f t="shared" si="116"/>
        <v>12.961271529608828</v>
      </c>
      <c r="CI68" s="36">
        <f t="shared" si="117"/>
        <v>2256735.8338847551</v>
      </c>
      <c r="CJ68" s="39">
        <f t="shared" si="118"/>
        <v>11.674680819439157</v>
      </c>
      <c r="CK68" s="36">
        <f t="shared" si="119"/>
        <v>10817309.408375945</v>
      </c>
      <c r="CL68" s="40">
        <f t="shared" si="120"/>
        <v>12.669976760125261</v>
      </c>
      <c r="CM68" s="38">
        <f t="shared" si="121"/>
        <v>3725175.8855390265</v>
      </c>
      <c r="CN68" s="39">
        <f t="shared" si="122"/>
        <v>1.2993927153449925</v>
      </c>
      <c r="CO68" s="36">
        <f t="shared" si="123"/>
        <v>3421661.3029706073</v>
      </c>
      <c r="CP68" s="39">
        <f t="shared" si="124"/>
        <v>2.1182391522876256</v>
      </c>
      <c r="CQ68" s="36">
        <f t="shared" si="125"/>
        <v>7146837.1885096338</v>
      </c>
      <c r="CR68" s="40">
        <f t="shared" si="126"/>
        <v>1.5944959940381032</v>
      </c>
      <c r="CS68" s="152"/>
      <c r="CT68" s="161" t="s">
        <v>67</v>
      </c>
      <c r="CU68" s="38">
        <f t="shared" si="127"/>
        <v>10817309.408375945</v>
      </c>
      <c r="CV68" s="36">
        <f t="shared" si="128"/>
        <v>7146837.1885096338</v>
      </c>
      <c r="CW68" s="37">
        <f t="shared" si="129"/>
        <v>17964146.596885577</v>
      </c>
      <c r="CX68"/>
    </row>
    <row r="69" spans="1:104" s="19" customFormat="1" ht="15.6" x14ac:dyDescent="0.3">
      <c r="A69" s="26">
        <v>54</v>
      </c>
      <c r="B69" s="26" t="s">
        <v>68</v>
      </c>
      <c r="C69" s="34"/>
      <c r="D69" s="3">
        <v>218449.01167979959</v>
      </c>
      <c r="E69" s="5">
        <v>2.0071392892039359</v>
      </c>
      <c r="F69" s="3">
        <v>30694.046408912534</v>
      </c>
      <c r="G69" s="5">
        <v>0.99410695714835262</v>
      </c>
      <c r="H69" s="3">
        <v>249143.05808871213</v>
      </c>
      <c r="I69" s="5">
        <v>1.7832616961228251</v>
      </c>
      <c r="J69" s="38">
        <v>82704.40525753067</v>
      </c>
      <c r="K69" s="39">
        <v>0.2327872045843708</v>
      </c>
      <c r="L69" s="36">
        <v>74562.022714704144</v>
      </c>
      <c r="M69" s="39">
        <v>0.2570350852843275</v>
      </c>
      <c r="N69" s="36">
        <v>157266.42797223481</v>
      </c>
      <c r="O69" s="40">
        <v>0.24368639709099796</v>
      </c>
      <c r="P69" s="116">
        <f t="shared" si="100"/>
        <v>301153.41693733027</v>
      </c>
      <c r="Q69" s="117">
        <f t="shared" si="101"/>
        <v>105256.06912361667</v>
      </c>
      <c r="R69" s="118">
        <f t="shared" si="102"/>
        <v>406409.48606094695</v>
      </c>
      <c r="S69" s="32"/>
      <c r="T69" s="35">
        <v>2379199.2082089186</v>
      </c>
      <c r="U69" s="39">
        <v>12.48562991372002</v>
      </c>
      <c r="V69" s="36">
        <v>338130.14952955139</v>
      </c>
      <c r="W69" s="39">
        <v>6.0699053877419198</v>
      </c>
      <c r="X69" s="36">
        <v>2717329.3577384697</v>
      </c>
      <c r="Y69" s="40">
        <v>11.034347126578995</v>
      </c>
      <c r="Z69" s="38">
        <v>1193103.5020458922</v>
      </c>
      <c r="AA69" s="39">
        <v>1.2673499303664821</v>
      </c>
      <c r="AB69" s="36">
        <v>669472.12602099311</v>
      </c>
      <c r="AC69" s="39">
        <v>1.5262032910393504</v>
      </c>
      <c r="AD69" s="36">
        <v>1862575.6280668853</v>
      </c>
      <c r="AE69" s="40">
        <v>1.3496259807972399</v>
      </c>
      <c r="AF69" s="116">
        <f t="shared" si="103"/>
        <v>3572302.7102548108</v>
      </c>
      <c r="AG69" s="117">
        <f t="shared" si="104"/>
        <v>1007602.2755505445</v>
      </c>
      <c r="AH69" s="118">
        <f t="shared" si="105"/>
        <v>4579904.985805355</v>
      </c>
      <c r="AI69" s="32"/>
      <c r="AJ69" s="35">
        <v>166393.78314015167</v>
      </c>
      <c r="AK69" s="39">
        <v>3.1004860182263156</v>
      </c>
      <c r="AL69" s="36">
        <v>71990.209472443734</v>
      </c>
      <c r="AM69" s="39">
        <v>2.5929336360914759</v>
      </c>
      <c r="AN69" s="36">
        <v>238383.99261259541</v>
      </c>
      <c r="AO69" s="40">
        <v>2.927435406817986</v>
      </c>
      <c r="AP69" s="38">
        <v>38956.001763722612</v>
      </c>
      <c r="AQ69" s="39">
        <v>0.23749894384867407</v>
      </c>
      <c r="AR69" s="36">
        <v>118929.63298581819</v>
      </c>
      <c r="AS69" s="39">
        <v>0.83316729940185352</v>
      </c>
      <c r="AT69" s="36">
        <v>157885.6347495408</v>
      </c>
      <c r="AU69" s="40">
        <v>0.5146710393765388</v>
      </c>
      <c r="AV69" s="116">
        <f t="shared" si="106"/>
        <v>205349.78490387427</v>
      </c>
      <c r="AW69" s="117">
        <f t="shared" si="107"/>
        <v>190919.84245826193</v>
      </c>
      <c r="AX69" s="118">
        <f t="shared" si="108"/>
        <v>396269.62736213621</v>
      </c>
      <c r="AY69" s="32"/>
      <c r="AZ69" s="35">
        <v>3670534.8180739754</v>
      </c>
      <c r="BA69" s="39">
        <v>17.976754607104542</v>
      </c>
      <c r="BB69" s="36">
        <v>1343274.3597132252</v>
      </c>
      <c r="BC69" s="39">
        <v>23.049536879332965</v>
      </c>
      <c r="BD69" s="36">
        <v>5013809.1777872005</v>
      </c>
      <c r="BE69" s="40">
        <v>19.103136393306411</v>
      </c>
      <c r="BF69" s="38">
        <v>2245706.3718155804</v>
      </c>
      <c r="BG69" s="39">
        <v>2.0632526465031047</v>
      </c>
      <c r="BH69" s="36">
        <v>2219204.7504342203</v>
      </c>
      <c r="BI69" s="39">
        <v>4.2354480370844367</v>
      </c>
      <c r="BJ69" s="36">
        <v>4464911.1222498007</v>
      </c>
      <c r="BK69" s="40">
        <v>2.7691260316981627</v>
      </c>
      <c r="BL69" s="116">
        <f t="shared" si="109"/>
        <v>5916241.1898895558</v>
      </c>
      <c r="BM69" s="117">
        <f t="shared" si="110"/>
        <v>3562479.1101474455</v>
      </c>
      <c r="BN69" s="118">
        <f t="shared" si="111"/>
        <v>9478720.3000370003</v>
      </c>
      <c r="BO69" s="32"/>
      <c r="BP69" s="35">
        <v>681916.2699999999</v>
      </c>
      <c r="BQ69" s="39">
        <v>6.605603537628471</v>
      </c>
      <c r="BR69" s="36">
        <v>168508.26</v>
      </c>
      <c r="BS69" s="39">
        <v>8.1491565915465713</v>
      </c>
      <c r="BT69" s="36">
        <v>850424.52999999991</v>
      </c>
      <c r="BU69" s="40">
        <v>6.863188336790115</v>
      </c>
      <c r="BV69" s="38">
        <v>340068.51</v>
      </c>
      <c r="BW69" s="39">
        <v>1.0703806954813855</v>
      </c>
      <c r="BX69" s="36">
        <v>412675.66000000003</v>
      </c>
      <c r="BY69" s="39">
        <v>1.8767197533334548</v>
      </c>
      <c r="BZ69" s="36">
        <v>752744.17</v>
      </c>
      <c r="CA69" s="40">
        <v>1.4001937686011905</v>
      </c>
      <c r="CB69" s="116">
        <f t="shared" si="112"/>
        <v>1021984.7799999999</v>
      </c>
      <c r="CC69" s="117">
        <f t="shared" si="113"/>
        <v>581183.92000000004</v>
      </c>
      <c r="CD69" s="118">
        <f t="shared" si="114"/>
        <v>1603168.7</v>
      </c>
      <c r="CE69" s="32"/>
      <c r="CF69" s="32"/>
      <c r="CG69" s="38">
        <f t="shared" si="115"/>
        <v>7116493.091102845</v>
      </c>
      <c r="CH69" s="39">
        <f t="shared" si="116"/>
        <v>10.774838682214302</v>
      </c>
      <c r="CI69" s="36">
        <f t="shared" si="117"/>
        <v>1952597.0251241329</v>
      </c>
      <c r="CJ69" s="39">
        <f t="shared" si="118"/>
        <v>10.101291739613858</v>
      </c>
      <c r="CK69" s="36">
        <f t="shared" si="119"/>
        <v>9069090.1162269786</v>
      </c>
      <c r="CL69" s="40">
        <f t="shared" si="120"/>
        <v>10.622342088052449</v>
      </c>
      <c r="CM69" s="38">
        <f t="shared" si="121"/>
        <v>3900538.7908827262</v>
      </c>
      <c r="CN69" s="39">
        <f t="shared" si="122"/>
        <v>1.3605617148088567</v>
      </c>
      <c r="CO69" s="36">
        <f t="shared" si="123"/>
        <v>3494844.192155736</v>
      </c>
      <c r="CP69" s="39">
        <f t="shared" si="124"/>
        <v>2.1635442971933712</v>
      </c>
      <c r="CQ69" s="36">
        <f t="shared" si="125"/>
        <v>7395382.9830384627</v>
      </c>
      <c r="CR69" s="40">
        <f t="shared" si="126"/>
        <v>1.6499478342379048</v>
      </c>
      <c r="CS69" s="152"/>
      <c r="CT69" s="161" t="s">
        <v>68</v>
      </c>
      <c r="CU69" s="38">
        <f t="shared" si="127"/>
        <v>9069090.1162269786</v>
      </c>
      <c r="CV69" s="36">
        <f t="shared" si="128"/>
        <v>7395382.9830384627</v>
      </c>
      <c r="CW69" s="37">
        <f t="shared" si="129"/>
        <v>16464473.099265441</v>
      </c>
      <c r="CX69"/>
    </row>
    <row r="70" spans="1:104" s="19" customFormat="1" ht="15.6" x14ac:dyDescent="0.3">
      <c r="A70" s="26">
        <v>55</v>
      </c>
      <c r="B70" s="26" t="s">
        <v>69</v>
      </c>
      <c r="C70" s="34"/>
      <c r="D70" s="3">
        <v>492473.92983765481</v>
      </c>
      <c r="E70" s="5">
        <v>4.5249175809259325</v>
      </c>
      <c r="F70" s="3">
        <v>89918.759860013801</v>
      </c>
      <c r="G70" s="5">
        <v>2.9122541734685128</v>
      </c>
      <c r="H70" s="3">
        <v>582392.68969766865</v>
      </c>
      <c r="I70" s="5">
        <v>4.1685230309326951</v>
      </c>
      <c r="J70" s="38">
        <v>227684.94717720599</v>
      </c>
      <c r="K70" s="39">
        <v>0.64086238470949874</v>
      </c>
      <c r="L70" s="36">
        <v>218430.78380221658</v>
      </c>
      <c r="M70" s="39">
        <v>0.75298889567615213</v>
      </c>
      <c r="N70" s="36">
        <v>446115.73097942257</v>
      </c>
      <c r="O70" s="40">
        <v>0.69126218843849763</v>
      </c>
      <c r="P70" s="116">
        <f t="shared" si="100"/>
        <v>720158.87701486074</v>
      </c>
      <c r="Q70" s="117">
        <f t="shared" si="101"/>
        <v>308349.54366223037</v>
      </c>
      <c r="R70" s="118">
        <f t="shared" si="102"/>
        <v>1028508.4206770911</v>
      </c>
      <c r="S70" s="32"/>
      <c r="T70" s="35">
        <v>2041316.0377844991</v>
      </c>
      <c r="U70" s="39">
        <v>10.712476911046675</v>
      </c>
      <c r="V70" s="36">
        <v>306649.74991055089</v>
      </c>
      <c r="W70" s="39">
        <v>5.5047885310478382</v>
      </c>
      <c r="X70" s="36">
        <v>2347965.7876950502</v>
      </c>
      <c r="Y70" s="40">
        <v>9.5344605426561664</v>
      </c>
      <c r="Z70" s="38">
        <v>1604845.0727071948</v>
      </c>
      <c r="AA70" s="39">
        <v>1.7047140400282073</v>
      </c>
      <c r="AB70" s="36">
        <v>852164.68161690002</v>
      </c>
      <c r="AC70" s="39">
        <v>1.9426896072898334</v>
      </c>
      <c r="AD70" s="36">
        <v>2457009.7543240949</v>
      </c>
      <c r="AE70" s="40">
        <v>1.7803541233650044</v>
      </c>
      <c r="AF70" s="116">
        <f t="shared" si="103"/>
        <v>3646161.110491694</v>
      </c>
      <c r="AG70" s="117">
        <f t="shared" si="104"/>
        <v>1158814.4315274509</v>
      </c>
      <c r="AH70" s="118">
        <f t="shared" si="105"/>
        <v>4804975.5420191446</v>
      </c>
      <c r="AI70" s="32"/>
      <c r="AJ70" s="35">
        <v>166611.55647632957</v>
      </c>
      <c r="AK70" s="39">
        <v>3.1045438812739592</v>
      </c>
      <c r="AL70" s="36">
        <v>72084.429026762984</v>
      </c>
      <c r="AM70" s="39">
        <v>2.5963272232662074</v>
      </c>
      <c r="AN70" s="36">
        <v>238695.98550309255</v>
      </c>
      <c r="AO70" s="40">
        <v>2.9312667841865205</v>
      </c>
      <c r="AP70" s="38">
        <v>42776.503398836969</v>
      </c>
      <c r="AQ70" s="39">
        <v>0.26079099288428037</v>
      </c>
      <c r="AR70" s="36">
        <v>130593.32629915499</v>
      </c>
      <c r="AS70" s="39">
        <v>0.91487786736503796</v>
      </c>
      <c r="AT70" s="36">
        <v>173369.82969799195</v>
      </c>
      <c r="AU70" s="40">
        <v>0.56514597156824964</v>
      </c>
      <c r="AV70" s="116">
        <f t="shared" si="106"/>
        <v>209388.05987516654</v>
      </c>
      <c r="AW70" s="117">
        <f t="shared" si="107"/>
        <v>202677.75532591797</v>
      </c>
      <c r="AX70" s="118">
        <f t="shared" si="108"/>
        <v>412065.81520108448</v>
      </c>
      <c r="AY70" s="32"/>
      <c r="AZ70" s="35">
        <v>3589000.0663163457</v>
      </c>
      <c r="BA70" s="39">
        <v>17.577431266788921</v>
      </c>
      <c r="BB70" s="36">
        <v>1313435.7811708543</v>
      </c>
      <c r="BC70" s="39">
        <v>22.537530220703616</v>
      </c>
      <c r="BD70" s="36">
        <v>4902435.8474872001</v>
      </c>
      <c r="BE70" s="40">
        <v>18.678792377837386</v>
      </c>
      <c r="BF70" s="38">
        <v>2161204.7293877001</v>
      </c>
      <c r="BG70" s="39">
        <v>1.985616389349758</v>
      </c>
      <c r="BH70" s="36">
        <v>2135700.313412101</v>
      </c>
      <c r="BI70" s="39">
        <v>4.0760762153523622</v>
      </c>
      <c r="BJ70" s="36">
        <v>4296905.0427998006</v>
      </c>
      <c r="BK70" s="40">
        <v>2.6649291069777168</v>
      </c>
      <c r="BL70" s="116">
        <f t="shared" si="109"/>
        <v>5750204.7957040463</v>
      </c>
      <c r="BM70" s="117">
        <f t="shared" si="110"/>
        <v>3449136.0945829554</v>
      </c>
      <c r="BN70" s="118">
        <f t="shared" si="111"/>
        <v>9199340.8902870007</v>
      </c>
      <c r="BO70" s="32"/>
      <c r="BP70" s="35">
        <v>666467.86</v>
      </c>
      <c r="BQ70" s="39">
        <v>6.4559574942121216</v>
      </c>
      <c r="BR70" s="36">
        <v>140223.74000000002</v>
      </c>
      <c r="BS70" s="39">
        <v>6.7813008995067232</v>
      </c>
      <c r="BT70" s="36">
        <v>806691.6</v>
      </c>
      <c r="BU70" s="40">
        <v>6.5102500988612793</v>
      </c>
      <c r="BV70" s="38">
        <v>256135.12</v>
      </c>
      <c r="BW70" s="39">
        <v>0.80619663338663172</v>
      </c>
      <c r="BX70" s="36">
        <v>367378.13</v>
      </c>
      <c r="BY70" s="39">
        <v>1.670720762919979</v>
      </c>
      <c r="BZ70" s="36">
        <v>623513.25</v>
      </c>
      <c r="CA70" s="40">
        <v>1.159808872767857</v>
      </c>
      <c r="CB70" s="116">
        <f t="shared" si="112"/>
        <v>922602.98</v>
      </c>
      <c r="CC70" s="117">
        <f t="shared" si="113"/>
        <v>507601.87</v>
      </c>
      <c r="CD70" s="118">
        <f t="shared" si="114"/>
        <v>1430204.85</v>
      </c>
      <c r="CE70" s="32"/>
      <c r="CF70" s="32"/>
      <c r="CG70" s="38">
        <f t="shared" si="115"/>
        <v>6955869.4504148299</v>
      </c>
      <c r="CH70" s="39">
        <f t="shared" si="116"/>
        <v>10.531643923952391</v>
      </c>
      <c r="CI70" s="36">
        <f t="shared" si="117"/>
        <v>1922312.459968182</v>
      </c>
      <c r="CJ70" s="39">
        <f t="shared" si="118"/>
        <v>9.9446218154505992</v>
      </c>
      <c r="CK70" s="36">
        <f t="shared" si="119"/>
        <v>8878181.9103830121</v>
      </c>
      <c r="CL70" s="40">
        <f t="shared" si="120"/>
        <v>10.398737267292919</v>
      </c>
      <c r="CM70" s="38">
        <f t="shared" si="121"/>
        <v>4292646.3726709383</v>
      </c>
      <c r="CN70" s="39">
        <f t="shared" si="122"/>
        <v>1.4973342461099981</v>
      </c>
      <c r="CO70" s="36">
        <f t="shared" si="123"/>
        <v>3704267.2351303725</v>
      </c>
      <c r="CP70" s="39">
        <f t="shared" si="124"/>
        <v>2.2931912872782632</v>
      </c>
      <c r="CQ70" s="36">
        <f t="shared" si="125"/>
        <v>7996913.6078013107</v>
      </c>
      <c r="CR70" s="40">
        <f t="shared" si="126"/>
        <v>1.784152398603476</v>
      </c>
      <c r="CS70" s="152"/>
      <c r="CT70" s="161" t="s">
        <v>69</v>
      </c>
      <c r="CU70" s="38">
        <f t="shared" si="127"/>
        <v>8878181.9103830121</v>
      </c>
      <c r="CV70" s="36">
        <f t="shared" si="128"/>
        <v>7996913.6078013107</v>
      </c>
      <c r="CW70" s="37">
        <f t="shared" si="129"/>
        <v>16875095.518184323</v>
      </c>
      <c r="CX70"/>
    </row>
    <row r="71" spans="1:104" s="19" customFormat="1" ht="15.6" x14ac:dyDescent="0.3">
      <c r="A71" s="26">
        <v>56</v>
      </c>
      <c r="B71" s="26" t="s">
        <v>70</v>
      </c>
      <c r="C71" s="34"/>
      <c r="D71" s="3">
        <v>345537.74000934034</v>
      </c>
      <c r="E71" s="5">
        <v>3.1748478445490496</v>
      </c>
      <c r="F71" s="3">
        <v>88268.123334831413</v>
      </c>
      <c r="G71" s="5">
        <v>2.8587939932255284</v>
      </c>
      <c r="H71" s="3">
        <v>433805.86334417178</v>
      </c>
      <c r="I71" s="5">
        <v>3.1050007396943125</v>
      </c>
      <c r="J71" s="38">
        <v>290197.70462800987</v>
      </c>
      <c r="K71" s="39">
        <v>0.81681637425237597</v>
      </c>
      <c r="L71" s="36">
        <v>214421.05512569277</v>
      </c>
      <c r="M71" s="39">
        <v>0.7391662965189264</v>
      </c>
      <c r="N71" s="36">
        <v>504618.75975370267</v>
      </c>
      <c r="O71" s="40">
        <v>0.78191340042782476</v>
      </c>
      <c r="P71" s="116">
        <f t="shared" si="100"/>
        <v>635735.44463735027</v>
      </c>
      <c r="Q71" s="117">
        <f t="shared" si="101"/>
        <v>302689.17846052418</v>
      </c>
      <c r="R71" s="118">
        <f t="shared" si="102"/>
        <v>938424.62309787446</v>
      </c>
      <c r="S71" s="32"/>
      <c r="T71" s="35">
        <v>492834.00223080628</v>
      </c>
      <c r="U71" s="39">
        <v>2.586308426600227</v>
      </c>
      <c r="V71" s="36">
        <v>71332.555625147885</v>
      </c>
      <c r="W71" s="39">
        <v>1.2805183575404424</v>
      </c>
      <c r="X71" s="36">
        <v>564166.55785595416</v>
      </c>
      <c r="Y71" s="40">
        <v>2.2909293710979579</v>
      </c>
      <c r="Z71" s="38">
        <v>1310921.6665185145</v>
      </c>
      <c r="AA71" s="39">
        <v>1.3924998794565999</v>
      </c>
      <c r="AB71" s="36">
        <v>703010.57024826342</v>
      </c>
      <c r="AC71" s="39">
        <v>1.6026612673560441</v>
      </c>
      <c r="AD71" s="36">
        <v>2013932.2367667779</v>
      </c>
      <c r="AE71" s="40">
        <v>1.4592992785621999</v>
      </c>
      <c r="AF71" s="116">
        <f t="shared" si="103"/>
        <v>1803755.6687493208</v>
      </c>
      <c r="AG71" s="117">
        <f t="shared" si="104"/>
        <v>774343.12587341131</v>
      </c>
      <c r="AH71" s="118">
        <f t="shared" si="105"/>
        <v>2578098.7946227323</v>
      </c>
      <c r="AI71" s="32"/>
      <c r="AJ71" s="35">
        <v>331653.44500351849</v>
      </c>
      <c r="AK71" s="39">
        <v>6.1798394731123123</v>
      </c>
      <c r="AL71" s="36">
        <v>143489.74178891387</v>
      </c>
      <c r="AM71" s="39">
        <v>5.1681941286887287</v>
      </c>
      <c r="AN71" s="36">
        <v>475143.18679243233</v>
      </c>
      <c r="AO71" s="40">
        <v>5.8349177437638282</v>
      </c>
      <c r="AP71" s="38">
        <v>82502.847216268856</v>
      </c>
      <c r="AQ71" s="39">
        <v>0.50298639981630267</v>
      </c>
      <c r="AR71" s="36">
        <v>251874.75345206613</v>
      </c>
      <c r="AS71" s="39">
        <v>1.7645207746179603</v>
      </c>
      <c r="AT71" s="36">
        <v>334377.60066833498</v>
      </c>
      <c r="AU71" s="40">
        <v>1.0899944605676402</v>
      </c>
      <c r="AV71" s="116">
        <f t="shared" si="106"/>
        <v>414156.29221978737</v>
      </c>
      <c r="AW71" s="117">
        <f t="shared" si="107"/>
        <v>395364.49524098</v>
      </c>
      <c r="AX71" s="118">
        <f t="shared" si="108"/>
        <v>809520.78746076743</v>
      </c>
      <c r="AY71" s="32"/>
      <c r="AZ71" s="35">
        <v>152469.29714289756</v>
      </c>
      <c r="BA71" s="39">
        <v>0.74673127369863712</v>
      </c>
      <c r="BB71" s="36">
        <v>55797.889857102433</v>
      </c>
      <c r="BC71" s="39">
        <v>0.95744812722012607</v>
      </c>
      <c r="BD71" s="36">
        <v>208267.18699999998</v>
      </c>
      <c r="BE71" s="40">
        <v>0.79351972491046241</v>
      </c>
      <c r="BF71" s="38">
        <v>614620.09063524846</v>
      </c>
      <c r="BG71" s="39">
        <v>0.56468492253148994</v>
      </c>
      <c r="BH71" s="36">
        <v>607366.94786475168</v>
      </c>
      <c r="BI71" s="39">
        <v>1.1591860312214932</v>
      </c>
      <c r="BJ71" s="36">
        <v>1221987.0385000003</v>
      </c>
      <c r="BK71" s="40">
        <v>0.75787311909649668</v>
      </c>
      <c r="BL71" s="116">
        <f t="shared" si="109"/>
        <v>767089.38777814596</v>
      </c>
      <c r="BM71" s="117">
        <f t="shared" si="110"/>
        <v>663164.8377218541</v>
      </c>
      <c r="BN71" s="118">
        <f t="shared" si="111"/>
        <v>1430254.2255000002</v>
      </c>
      <c r="BO71" s="32"/>
      <c r="BP71" s="35">
        <v>298093.15000000002</v>
      </c>
      <c r="BQ71" s="39">
        <v>2.8875761626611647</v>
      </c>
      <c r="BR71" s="36">
        <v>66097.12000000001</v>
      </c>
      <c r="BS71" s="39">
        <v>3.1964948254183194</v>
      </c>
      <c r="BT71" s="36">
        <v>364190.27</v>
      </c>
      <c r="BU71" s="40">
        <v>2.9391278417573905</v>
      </c>
      <c r="BV71" s="38">
        <v>457239.45999999996</v>
      </c>
      <c r="BW71" s="39">
        <v>1.4391814496329962</v>
      </c>
      <c r="BX71" s="36">
        <v>529706.23999999999</v>
      </c>
      <c r="BY71" s="39">
        <v>2.4089382060284139</v>
      </c>
      <c r="BZ71" s="36">
        <v>986945.7</v>
      </c>
      <c r="CA71" s="40">
        <v>1.8358364955357143</v>
      </c>
      <c r="CB71" s="116">
        <f t="shared" si="112"/>
        <v>755332.61</v>
      </c>
      <c r="CC71" s="117">
        <f t="shared" si="113"/>
        <v>595803.36</v>
      </c>
      <c r="CD71" s="118">
        <f t="shared" si="114"/>
        <v>1351135.97</v>
      </c>
      <c r="CE71" s="32"/>
      <c r="CF71" s="32"/>
      <c r="CG71" s="38">
        <f t="shared" si="115"/>
        <v>1620587.6343865627</v>
      </c>
      <c r="CH71" s="39">
        <f t="shared" si="116"/>
        <v>2.4536762851266225</v>
      </c>
      <c r="CI71" s="36">
        <f t="shared" si="117"/>
        <v>424985.43060599559</v>
      </c>
      <c r="CJ71" s="39">
        <f t="shared" si="118"/>
        <v>2.1985600533031993</v>
      </c>
      <c r="CK71" s="36">
        <f t="shared" si="119"/>
        <v>2045573.0649925582</v>
      </c>
      <c r="CL71" s="40">
        <f t="shared" si="120"/>
        <v>2.3959158618986947</v>
      </c>
      <c r="CM71" s="38">
        <f t="shared" si="121"/>
        <v>2755481.7689980417</v>
      </c>
      <c r="CN71" s="39">
        <f t="shared" si="122"/>
        <v>0.96115003637845764</v>
      </c>
      <c r="CO71" s="36">
        <f t="shared" si="123"/>
        <v>2306379.5666907737</v>
      </c>
      <c r="CP71" s="39">
        <f t="shared" si="124"/>
        <v>1.4278045269878463</v>
      </c>
      <c r="CQ71" s="36">
        <f t="shared" si="125"/>
        <v>5061861.3356888155</v>
      </c>
      <c r="CR71" s="40">
        <f t="shared" si="126"/>
        <v>1.129327198765429</v>
      </c>
      <c r="CS71" s="152"/>
      <c r="CT71" s="161" t="s">
        <v>70</v>
      </c>
      <c r="CU71" s="38">
        <f t="shared" si="127"/>
        <v>2045573.0649925582</v>
      </c>
      <c r="CV71" s="36">
        <f t="shared" si="128"/>
        <v>5061861.3356888155</v>
      </c>
      <c r="CW71" s="37">
        <f t="shared" si="129"/>
        <v>7107434.4006813737</v>
      </c>
      <c r="CX71"/>
    </row>
    <row r="72" spans="1:104" s="19" customFormat="1" ht="15.6" x14ac:dyDescent="0.3">
      <c r="A72" s="26">
        <v>57</v>
      </c>
      <c r="B72" s="26" t="s">
        <v>71</v>
      </c>
      <c r="C72" s="34"/>
      <c r="D72" s="3">
        <v>0</v>
      </c>
      <c r="E72" s="5">
        <v>0</v>
      </c>
      <c r="F72" s="3">
        <v>0</v>
      </c>
      <c r="G72" s="5">
        <v>0</v>
      </c>
      <c r="H72" s="3">
        <v>0</v>
      </c>
      <c r="I72" s="5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100"/>
        <v>0</v>
      </c>
      <c r="Q72" s="117">
        <f t="shared" si="101"/>
        <v>0</v>
      </c>
      <c r="R72" s="118">
        <f t="shared" si="102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103"/>
        <v>0</v>
      </c>
      <c r="AG72" s="117">
        <f t="shared" si="104"/>
        <v>0</v>
      </c>
      <c r="AH72" s="118">
        <f t="shared" si="105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106"/>
        <v>0</v>
      </c>
      <c r="AW72" s="117">
        <f t="shared" si="107"/>
        <v>0</v>
      </c>
      <c r="AX72" s="118">
        <f t="shared" si="108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09"/>
        <v>0</v>
      </c>
      <c r="BM72" s="117">
        <f t="shared" si="110"/>
        <v>0</v>
      </c>
      <c r="BN72" s="118">
        <f t="shared" si="111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12"/>
        <v>0</v>
      </c>
      <c r="CC72" s="117">
        <f t="shared" si="113"/>
        <v>0</v>
      </c>
      <c r="CD72" s="118">
        <f t="shared" si="114"/>
        <v>0</v>
      </c>
      <c r="CE72" s="32"/>
      <c r="CF72" s="32"/>
      <c r="CG72" s="38">
        <f t="shared" si="115"/>
        <v>0</v>
      </c>
      <c r="CH72" s="39">
        <f t="shared" si="116"/>
        <v>0</v>
      </c>
      <c r="CI72" s="36">
        <f t="shared" si="117"/>
        <v>0</v>
      </c>
      <c r="CJ72" s="39">
        <f t="shared" si="118"/>
        <v>0</v>
      </c>
      <c r="CK72" s="36">
        <f t="shared" si="119"/>
        <v>0</v>
      </c>
      <c r="CL72" s="40">
        <f t="shared" si="120"/>
        <v>0</v>
      </c>
      <c r="CM72" s="38">
        <f t="shared" si="121"/>
        <v>0</v>
      </c>
      <c r="CN72" s="39">
        <f t="shared" si="122"/>
        <v>0</v>
      </c>
      <c r="CO72" s="36">
        <f t="shared" si="123"/>
        <v>0</v>
      </c>
      <c r="CP72" s="39">
        <f t="shared" si="124"/>
        <v>0</v>
      </c>
      <c r="CQ72" s="36">
        <f t="shared" si="125"/>
        <v>0</v>
      </c>
      <c r="CR72" s="40">
        <f t="shared" si="126"/>
        <v>0</v>
      </c>
      <c r="CS72" s="152"/>
      <c r="CT72" s="161" t="s">
        <v>71</v>
      </c>
      <c r="CU72" s="38">
        <f t="shared" si="127"/>
        <v>0</v>
      </c>
      <c r="CV72" s="36">
        <f t="shared" si="128"/>
        <v>0</v>
      </c>
      <c r="CW72" s="37">
        <f t="shared" si="129"/>
        <v>0</v>
      </c>
      <c r="CX72"/>
    </row>
    <row r="73" spans="1:104" s="19" customFormat="1" ht="15.6" x14ac:dyDescent="0.3">
      <c r="A73" s="26">
        <v>58</v>
      </c>
      <c r="B73" s="26" t="s">
        <v>72</v>
      </c>
      <c r="C73" s="34"/>
      <c r="D73" s="3">
        <v>0</v>
      </c>
      <c r="E73" s="5">
        <v>0</v>
      </c>
      <c r="F73" s="3">
        <v>0</v>
      </c>
      <c r="G73" s="5">
        <v>0</v>
      </c>
      <c r="H73" s="3">
        <v>0</v>
      </c>
      <c r="I73" s="5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100"/>
        <v>0</v>
      </c>
      <c r="Q73" s="117">
        <f t="shared" si="101"/>
        <v>0</v>
      </c>
      <c r="R73" s="118">
        <f t="shared" si="102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103"/>
        <v>0</v>
      </c>
      <c r="AG73" s="117">
        <f t="shared" si="104"/>
        <v>0</v>
      </c>
      <c r="AH73" s="118">
        <f t="shared" si="105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106"/>
        <v>0</v>
      </c>
      <c r="AW73" s="117">
        <f t="shared" si="107"/>
        <v>0</v>
      </c>
      <c r="AX73" s="118">
        <f t="shared" si="108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109"/>
        <v>0</v>
      </c>
      <c r="BM73" s="117">
        <f t="shared" si="110"/>
        <v>0</v>
      </c>
      <c r="BN73" s="118">
        <f t="shared" si="111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112"/>
        <v>0</v>
      </c>
      <c r="CC73" s="117">
        <f t="shared" si="113"/>
        <v>0</v>
      </c>
      <c r="CD73" s="118">
        <f t="shared" si="114"/>
        <v>0</v>
      </c>
      <c r="CE73" s="32"/>
      <c r="CF73" s="32"/>
      <c r="CG73" s="38">
        <f t="shared" si="115"/>
        <v>0</v>
      </c>
      <c r="CH73" s="39">
        <f t="shared" si="116"/>
        <v>0</v>
      </c>
      <c r="CI73" s="36">
        <f t="shared" si="117"/>
        <v>0</v>
      </c>
      <c r="CJ73" s="39">
        <f t="shared" si="118"/>
        <v>0</v>
      </c>
      <c r="CK73" s="36">
        <f t="shared" si="119"/>
        <v>0</v>
      </c>
      <c r="CL73" s="40">
        <f t="shared" si="120"/>
        <v>0</v>
      </c>
      <c r="CM73" s="38">
        <f t="shared" si="121"/>
        <v>0</v>
      </c>
      <c r="CN73" s="39">
        <f t="shared" si="122"/>
        <v>0</v>
      </c>
      <c r="CO73" s="36">
        <f t="shared" si="123"/>
        <v>0</v>
      </c>
      <c r="CP73" s="39">
        <f t="shared" si="124"/>
        <v>0</v>
      </c>
      <c r="CQ73" s="36">
        <f t="shared" si="125"/>
        <v>0</v>
      </c>
      <c r="CR73" s="40">
        <f t="shared" si="126"/>
        <v>0</v>
      </c>
      <c r="CS73" s="152"/>
      <c r="CT73" s="161" t="s">
        <v>72</v>
      </c>
      <c r="CU73" s="38">
        <f t="shared" si="127"/>
        <v>0</v>
      </c>
      <c r="CV73" s="36">
        <f t="shared" si="128"/>
        <v>0</v>
      </c>
      <c r="CW73" s="37">
        <f t="shared" si="129"/>
        <v>0</v>
      </c>
      <c r="CX73"/>
    </row>
    <row r="74" spans="1:104" s="19" customFormat="1" ht="15.6" x14ac:dyDescent="0.3">
      <c r="A74" s="26">
        <v>59</v>
      </c>
      <c r="B74" s="26" t="s">
        <v>174</v>
      </c>
      <c r="C74" s="41"/>
      <c r="D74" s="193">
        <v>7839225.9461226976</v>
      </c>
      <c r="E74" s="194">
        <v>72.027876310436781</v>
      </c>
      <c r="F74" s="193">
        <v>1512171.897773027</v>
      </c>
      <c r="G74" s="194">
        <v>48.975641202650181</v>
      </c>
      <c r="H74" s="193">
        <v>9351397.843895724</v>
      </c>
      <c r="I74" s="194">
        <v>66.933390430998941</v>
      </c>
      <c r="J74" s="45">
        <v>3205196.5412368742</v>
      </c>
      <c r="K74" s="46">
        <v>9.0216324106881469</v>
      </c>
      <c r="L74" s="43">
        <v>3673370.1998166866</v>
      </c>
      <c r="M74" s="46">
        <v>12.663082199412884</v>
      </c>
      <c r="N74" s="43">
        <v>6878566.7410535607</v>
      </c>
      <c r="O74" s="47">
        <v>10.658429570062106</v>
      </c>
      <c r="P74" s="122">
        <f t="shared" si="100"/>
        <v>11044422.487359572</v>
      </c>
      <c r="Q74" s="123">
        <f t="shared" si="101"/>
        <v>5185542.0975897135</v>
      </c>
      <c r="R74" s="124">
        <f t="shared" si="102"/>
        <v>16229964.584949285</v>
      </c>
      <c r="S74" s="32"/>
      <c r="T74" s="42">
        <v>10653096.225059772</v>
      </c>
      <c r="U74" s="46">
        <v>55.90562422953883</v>
      </c>
      <c r="V74" s="43">
        <v>1508735.9421240939</v>
      </c>
      <c r="W74" s="46">
        <v>27.08390374688712</v>
      </c>
      <c r="X74" s="43">
        <v>12161832.167183865</v>
      </c>
      <c r="Y74" s="47">
        <v>49.385944860062558</v>
      </c>
      <c r="Z74" s="45">
        <v>7466197.9426968526</v>
      </c>
      <c r="AA74" s="46">
        <v>7.9308169212089581</v>
      </c>
      <c r="AB74" s="43">
        <v>3952494.2608086211</v>
      </c>
      <c r="AC74" s="46">
        <v>9.0105465398735696</v>
      </c>
      <c r="AD74" s="43">
        <v>11418692.203505473</v>
      </c>
      <c r="AE74" s="47">
        <v>8.27400693553178</v>
      </c>
      <c r="AF74" s="122">
        <f t="shared" si="103"/>
        <v>18119294.167756625</v>
      </c>
      <c r="AG74" s="123">
        <f t="shared" si="104"/>
        <v>5461230.2029327154</v>
      </c>
      <c r="AH74" s="124">
        <f t="shared" si="105"/>
        <v>23580524.37068934</v>
      </c>
      <c r="AI74" s="32"/>
      <c r="AJ74" s="42">
        <v>4926818.7757880148</v>
      </c>
      <c r="AK74" s="46">
        <v>91.803506359364505</v>
      </c>
      <c r="AL74" s="43">
        <v>2131586.3430005829</v>
      </c>
      <c r="AM74" s="46">
        <v>76.775188841686457</v>
      </c>
      <c r="AN74" s="43">
        <v>7058405.1187885981</v>
      </c>
      <c r="AO74" s="47">
        <v>86.679582944930047</v>
      </c>
      <c r="AP74" s="45">
        <v>470524.31386852986</v>
      </c>
      <c r="AQ74" s="46">
        <v>2.8685959169188413</v>
      </c>
      <c r="AR74" s="43">
        <v>1436474.0072324283</v>
      </c>
      <c r="AS74" s="46">
        <v>10.063288174861489</v>
      </c>
      <c r="AT74" s="43">
        <v>1906998.3211009582</v>
      </c>
      <c r="AU74" s="47">
        <v>6.2163781370439031</v>
      </c>
      <c r="AV74" s="122">
        <f t="shared" si="106"/>
        <v>5397343.0896565448</v>
      </c>
      <c r="AW74" s="123">
        <f t="shared" si="107"/>
        <v>3568060.3502330109</v>
      </c>
      <c r="AX74" s="124">
        <f t="shared" si="108"/>
        <v>8965403.4398895558</v>
      </c>
      <c r="AY74" s="32"/>
      <c r="AZ74" s="42">
        <v>14831861.108217539</v>
      </c>
      <c r="BA74" s="46">
        <v>72.640293778493927</v>
      </c>
      <c r="BB74" s="43">
        <v>5427889.8637312613</v>
      </c>
      <c r="BC74" s="46">
        <v>93.138342652308964</v>
      </c>
      <c r="BD74" s="43">
        <v>20259750.971948799</v>
      </c>
      <c r="BE74" s="47">
        <v>77.191766257520385</v>
      </c>
      <c r="BF74" s="45">
        <v>9599960.6184671223</v>
      </c>
      <c r="BG74" s="46">
        <v>8.820006213174004</v>
      </c>
      <c r="BH74" s="43">
        <v>9486671.3101320826</v>
      </c>
      <c r="BI74" s="46">
        <v>18.10572159738857</v>
      </c>
      <c r="BJ74" s="43">
        <v>19086631.928599201</v>
      </c>
      <c r="BK74" s="47">
        <v>11.837478481384281</v>
      </c>
      <c r="BL74" s="122">
        <f t="shared" si="109"/>
        <v>24431821.72668466</v>
      </c>
      <c r="BM74" s="123">
        <f t="shared" si="110"/>
        <v>14914561.173863344</v>
      </c>
      <c r="BN74" s="124">
        <f t="shared" si="111"/>
        <v>39346382.900548004</v>
      </c>
      <c r="BO74" s="32"/>
      <c r="BP74" s="42">
        <v>3813006.2899999996</v>
      </c>
      <c r="BQ74" s="46">
        <v>36.935924462139042</v>
      </c>
      <c r="BR74" s="43">
        <v>828355.89</v>
      </c>
      <c r="BS74" s="46">
        <v>40.059768352838766</v>
      </c>
      <c r="BT74" s="43">
        <v>4641362.18</v>
      </c>
      <c r="BU74" s="47">
        <v>37.457224782303427</v>
      </c>
      <c r="BV74" s="45">
        <v>1755155.4100000001</v>
      </c>
      <c r="BW74" s="46">
        <v>5.5244293816964012</v>
      </c>
      <c r="BX74" s="43">
        <v>1994742.2699999998</v>
      </c>
      <c r="BY74" s="46">
        <v>9.0714635821221314</v>
      </c>
      <c r="BZ74" s="43">
        <v>3749897.6799999997</v>
      </c>
      <c r="CA74" s="47">
        <v>6.9752561011904755</v>
      </c>
      <c r="CB74" s="122">
        <f t="shared" si="112"/>
        <v>5568161.6999999993</v>
      </c>
      <c r="CC74" s="123">
        <f t="shared" si="113"/>
        <v>2823098.1599999997</v>
      </c>
      <c r="CD74" s="124">
        <f t="shared" si="114"/>
        <v>8391259.8599999994</v>
      </c>
      <c r="CE74" s="32"/>
      <c r="CF74" s="32"/>
      <c r="CG74" s="45">
        <f>SUM(CG67:CG73)</f>
        <v>42064008.345188022</v>
      </c>
      <c r="CH74" s="46">
        <f t="shared" si="116"/>
        <v>63.687675719569832</v>
      </c>
      <c r="CI74" s="43">
        <f>SUM(CI67:CI73)</f>
        <v>11408739.936628966</v>
      </c>
      <c r="CJ74" s="46">
        <f t="shared" si="118"/>
        <v>59.020375939549808</v>
      </c>
      <c r="CK74" s="43">
        <f t="shared" si="119"/>
        <v>53472748.281816989</v>
      </c>
      <c r="CL74" s="47">
        <f t="shared" si="120"/>
        <v>62.630960477663308</v>
      </c>
      <c r="CM74" s="45">
        <f>SUM(CM67:CM73)</f>
        <v>22497034.826269381</v>
      </c>
      <c r="CN74" s="46">
        <f t="shared" si="122"/>
        <v>7.8472759591288774</v>
      </c>
      <c r="CO74" s="43">
        <f>SUM(CO67:CO73)</f>
        <v>20543752.047989815</v>
      </c>
      <c r="CP74" s="46">
        <f t="shared" si="124"/>
        <v>12.717968282004133</v>
      </c>
      <c r="CQ74" s="43">
        <f>SUM(CQ67:CQ73)</f>
        <v>43040786.874259196</v>
      </c>
      <c r="CR74" s="47">
        <f t="shared" si="126"/>
        <v>9.6026200738967002</v>
      </c>
      <c r="CS74" s="153"/>
      <c r="CT74" s="161" t="s">
        <v>174</v>
      </c>
      <c r="CU74" s="45">
        <f t="shared" ref="CU74:CV74" si="130">SUM(CU67:CU73)</f>
        <v>53472748.281817004</v>
      </c>
      <c r="CV74" s="43">
        <f t="shared" si="130"/>
        <v>43040786.874259196</v>
      </c>
      <c r="CW74" s="44">
        <f>SUM(CW67:CW73)</f>
        <v>96513535.156076178</v>
      </c>
      <c r="CX74"/>
      <c r="CZ74" s="48"/>
    </row>
    <row r="75" spans="1:104" s="19" customFormat="1" ht="15.6" x14ac:dyDescent="0.3">
      <c r="A75" s="26"/>
      <c r="B75" s="25" t="s">
        <v>73</v>
      </c>
      <c r="C75" s="34"/>
      <c r="D75" s="3"/>
      <c r="E75" s="5"/>
      <c r="F75" s="5"/>
      <c r="G75" s="5"/>
      <c r="H75" s="5"/>
      <c r="I75" s="5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2"/>
      <c r="CG75" s="38"/>
      <c r="CH75" s="39"/>
      <c r="CI75" s="36"/>
      <c r="CJ75" s="39"/>
      <c r="CK75" s="36"/>
      <c r="CL75" s="40"/>
      <c r="CM75" s="49"/>
      <c r="CN75" s="39"/>
      <c r="CO75" s="36"/>
      <c r="CP75" s="39"/>
      <c r="CQ75" s="36"/>
      <c r="CR75" s="40"/>
      <c r="CS75" s="152"/>
      <c r="CT75" s="160" t="s">
        <v>73</v>
      </c>
      <c r="CU75" s="38"/>
      <c r="CV75" s="36"/>
      <c r="CW75" s="37"/>
      <c r="CX75"/>
    </row>
    <row r="76" spans="1:104" s="19" customFormat="1" ht="15.6" x14ac:dyDescent="0.3">
      <c r="A76" s="26">
        <v>60</v>
      </c>
      <c r="B76" s="26" t="s">
        <v>74</v>
      </c>
      <c r="C76" s="34"/>
      <c r="D76" s="3">
        <v>771378.70797954185</v>
      </c>
      <c r="E76" s="5">
        <v>7.0875326912009067</v>
      </c>
      <c r="F76" s="3">
        <v>234495.82543557943</v>
      </c>
      <c r="G76" s="5">
        <v>7.5947605076946312</v>
      </c>
      <c r="H76" s="3">
        <v>1005874.5334151213</v>
      </c>
      <c r="I76" s="5">
        <v>7.1996287607014517</v>
      </c>
      <c r="J76" s="38">
        <v>1831732.4541008105</v>
      </c>
      <c r="K76" s="39">
        <v>5.1557577399756545</v>
      </c>
      <c r="L76" s="36">
        <v>1390941.6541521358</v>
      </c>
      <c r="M76" s="39">
        <v>4.7949451166111166</v>
      </c>
      <c r="N76" s="36">
        <v>3222674.1082529463</v>
      </c>
      <c r="O76" s="40">
        <v>4.9935758862486077</v>
      </c>
      <c r="P76" s="116">
        <f t="shared" ref="P76:P97" si="131">+D76+J76</f>
        <v>2603111.1620803522</v>
      </c>
      <c r="Q76" s="117">
        <f t="shared" ref="Q76:Q97" si="132">+F76+L76</f>
        <v>1625437.4795877154</v>
      </c>
      <c r="R76" s="118">
        <f t="shared" ref="R76:R97" si="133">+P76+Q76</f>
        <v>4228548.6416680673</v>
      </c>
      <c r="S76" s="32"/>
      <c r="T76" s="35">
        <v>650546.10011362052</v>
      </c>
      <c r="U76" s="39">
        <v>3.4139545019213378</v>
      </c>
      <c r="V76" s="39">
        <v>28216.315700594336</v>
      </c>
      <c r="W76" s="39">
        <v>0.5065220209778899</v>
      </c>
      <c r="X76" s="36">
        <v>678762.41581421485</v>
      </c>
      <c r="Y76" s="40">
        <v>2.7562724743837426</v>
      </c>
      <c r="Z76" s="38">
        <v>254634.85004418253</v>
      </c>
      <c r="AA76" s="39">
        <v>0.27048069083612614</v>
      </c>
      <c r="AB76" s="36">
        <v>139296.95435413206</v>
      </c>
      <c r="AC76" s="39">
        <v>0.31755686593046895</v>
      </c>
      <c r="AD76" s="36">
        <v>393931.80439831456</v>
      </c>
      <c r="AE76" s="40">
        <v>0.28544376392925169</v>
      </c>
      <c r="AF76" s="116">
        <f t="shared" ref="AF76:AF97" si="134">+T76+Z76</f>
        <v>905180.95015780302</v>
      </c>
      <c r="AG76" s="117">
        <f t="shared" ref="AG76:AG97" si="135">+V76+AB76</f>
        <v>167513.2700547264</v>
      </c>
      <c r="AH76" s="118">
        <f t="shared" ref="AH76:AH97" si="136">+AF76+AG76</f>
        <v>1072694.2202125294</v>
      </c>
      <c r="AI76" s="32"/>
      <c r="AJ76" s="35">
        <v>773880.87818692706</v>
      </c>
      <c r="AK76" s="39">
        <v>14.420051021799747</v>
      </c>
      <c r="AL76" s="36">
        <v>334819.27915822493</v>
      </c>
      <c r="AM76" s="39">
        <v>12.059475549568683</v>
      </c>
      <c r="AN76" s="36">
        <v>1108700.157345152</v>
      </c>
      <c r="AO76" s="40">
        <v>13.615209899732927</v>
      </c>
      <c r="AP76" s="38">
        <v>167884.5131174335</v>
      </c>
      <c r="AQ76" s="39">
        <v>1.0235237896274585</v>
      </c>
      <c r="AR76" s="36">
        <v>512538.31566597504</v>
      </c>
      <c r="AS76" s="39">
        <v>3.5906119743455069</v>
      </c>
      <c r="AT76" s="36">
        <v>680422.82878340851</v>
      </c>
      <c r="AU76" s="40">
        <v>2.2180227166392035</v>
      </c>
      <c r="AV76" s="116">
        <f t="shared" ref="AV76:AV97" si="137">+AJ76+AP76</f>
        <v>941765.39130436059</v>
      </c>
      <c r="AW76" s="117">
        <f t="shared" ref="AW76:AW97" si="138">+AL76+AR76</f>
        <v>847357.59482420003</v>
      </c>
      <c r="AX76" s="118">
        <f t="shared" ref="AX76:AX97" si="139">+AV76+AW76</f>
        <v>1789122.9861285607</v>
      </c>
      <c r="AY76" s="32"/>
      <c r="AZ76" s="35">
        <v>15340.450140551358</v>
      </c>
      <c r="BA76" s="39">
        <v>7.5131151564424778E-2</v>
      </c>
      <c r="BB76" s="39">
        <v>5614.0138594501905</v>
      </c>
      <c r="BC76" s="39">
        <v>9.6332084773887272E-2</v>
      </c>
      <c r="BD76" s="36">
        <v>20954.46400000155</v>
      </c>
      <c r="BE76" s="40">
        <v>7.9838695420260425E-2</v>
      </c>
      <c r="BF76" s="38">
        <v>184536.68763890438</v>
      </c>
      <c r="BG76" s="39">
        <v>0.16954389671169059</v>
      </c>
      <c r="BH76" s="36">
        <v>182358.96686108838</v>
      </c>
      <c r="BI76" s="39">
        <v>0.34803995804596971</v>
      </c>
      <c r="BJ76" s="36">
        <v>366895.65449999273</v>
      </c>
      <c r="BK76" s="40">
        <v>0.22754771147178582</v>
      </c>
      <c r="BL76" s="116">
        <f t="shared" ref="BL76:BL97" si="140">+AZ76+BF76</f>
        <v>199877.13777945575</v>
      </c>
      <c r="BM76" s="117">
        <f t="shared" ref="BM76:BM97" si="141">+BB76+BH76</f>
        <v>187972.98072053856</v>
      </c>
      <c r="BN76" s="118">
        <f t="shared" ref="BN76:BN97" si="142">+BL76+BM76</f>
        <v>387850.11849999428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43">+BP76+BV76</f>
        <v>0</v>
      </c>
      <c r="CC76" s="117">
        <f t="shared" ref="CC76:CC97" si="144">+BR76+BX76</f>
        <v>0</v>
      </c>
      <c r="CD76" s="118">
        <f t="shared" ref="CD76:CD97" si="145">+CB76+CC76</f>
        <v>0</v>
      </c>
      <c r="CE76" s="32"/>
      <c r="CF76" s="32"/>
      <c r="CG76" s="38">
        <f t="shared" ref="CG76:CG95" si="146">+D76+T76+AJ76+AZ76+BP76</f>
        <v>2211146.1364206406</v>
      </c>
      <c r="CH76" s="39">
        <f t="shared" ref="CH76:CH97" si="147">+CG76/$CG$112</f>
        <v>3.3478207057518121</v>
      </c>
      <c r="CI76" s="36">
        <f t="shared" ref="CI76:CI95" si="148">+F76+V76+AL76+BB76+BR76</f>
        <v>603145.43415384891</v>
      </c>
      <c r="CJ76" s="39">
        <f t="shared" ref="CJ76:CJ97" si="149">+CI76/$CI$112</f>
        <v>3.1202280416343284</v>
      </c>
      <c r="CK76" s="36">
        <f t="shared" ref="CK76:CK97" si="150">+CG76+CI76</f>
        <v>2814291.5705744894</v>
      </c>
      <c r="CL76" s="40">
        <f t="shared" ref="CL76:CL97" si="151">+CK76/$CK$112</f>
        <v>3.2962918457140225</v>
      </c>
      <c r="CM76" s="38">
        <f t="shared" ref="CM76:CM95" si="152">+J76+Z76+AP76+BF76+BV76</f>
        <v>2438788.5049013309</v>
      </c>
      <c r="CN76" s="39">
        <f t="shared" ref="CN76:CN97" si="153">+CM76/$CM$112</f>
        <v>0.85068305897651697</v>
      </c>
      <c r="CO76" s="36">
        <f t="shared" ref="CO76:CO95" si="154">+L76+AB76+AR76+BH76+BX76</f>
        <v>2225135.8910333314</v>
      </c>
      <c r="CP76" s="39">
        <f t="shared" ref="CP76:CP97" si="155">+CO76/$CO$112</f>
        <v>1.3775092115210748</v>
      </c>
      <c r="CQ76" s="36">
        <f t="shared" ref="CQ76:CQ95" si="156">+CM76+CO76</f>
        <v>4663924.3959346619</v>
      </c>
      <c r="CR76" s="40">
        <f t="shared" ref="CR76:CR97" si="157">+CQ76/$CQ$112</f>
        <v>1.040545428650683</v>
      </c>
      <c r="CS76" s="152"/>
      <c r="CT76" s="161" t="s">
        <v>74</v>
      </c>
      <c r="CU76" s="38">
        <f t="shared" ref="CU76:CU95" si="158">+CK76</f>
        <v>2814291.5705744894</v>
      </c>
      <c r="CV76" s="36">
        <f t="shared" ref="CV76:CV95" si="159">+CQ76</f>
        <v>4663924.3959346619</v>
      </c>
      <c r="CW76" s="37">
        <f t="shared" ref="CW76:CW95" si="160">+CU76+CV76</f>
        <v>7478215.9665091513</v>
      </c>
      <c r="CX76"/>
    </row>
    <row r="77" spans="1:104" s="19" customFormat="1" ht="15.6" x14ac:dyDescent="0.3">
      <c r="A77" s="26">
        <v>61</v>
      </c>
      <c r="B77" s="26" t="s">
        <v>75</v>
      </c>
      <c r="C77" s="34"/>
      <c r="D77" s="3">
        <v>960686.29000000015</v>
      </c>
      <c r="E77" s="5">
        <v>8.8269165533463205</v>
      </c>
      <c r="F77" s="3">
        <v>289671.53953128634</v>
      </c>
      <c r="G77" s="5">
        <v>9.3817702918540729</v>
      </c>
      <c r="H77" s="3">
        <v>1250357.8295312864</v>
      </c>
      <c r="I77" s="5">
        <v>8.9495378316199492</v>
      </c>
      <c r="J77" s="38">
        <v>584737.45000000007</v>
      </c>
      <c r="K77" s="39">
        <v>1.6458542441292621</v>
      </c>
      <c r="L77" s="36">
        <v>734501.43046871386</v>
      </c>
      <c r="M77" s="39">
        <v>2.5320214091342672</v>
      </c>
      <c r="N77" s="36">
        <v>1319238.8804687141</v>
      </c>
      <c r="O77" s="40">
        <v>2.0441779840039329</v>
      </c>
      <c r="P77" s="116">
        <f t="shared" si="131"/>
        <v>1545423.7400000002</v>
      </c>
      <c r="Q77" s="117">
        <f t="shared" si="132"/>
        <v>1024172.9700000002</v>
      </c>
      <c r="R77" s="118">
        <f t="shared" si="133"/>
        <v>2569596.7100000004</v>
      </c>
      <c r="S77" s="32"/>
      <c r="T77" s="35">
        <v>267189.24391777121</v>
      </c>
      <c r="U77" s="39">
        <v>1.4021633854675617</v>
      </c>
      <c r="V77" s="39">
        <v>78810.55217524842</v>
      </c>
      <c r="W77" s="39">
        <v>1.4147587723988155</v>
      </c>
      <c r="X77" s="36">
        <v>345999.79609301966</v>
      </c>
      <c r="Y77" s="40">
        <v>1.4050125521013057</v>
      </c>
      <c r="Z77" s="38">
        <v>1310934.1340965261</v>
      </c>
      <c r="AA77" s="39">
        <v>1.3925131228877841</v>
      </c>
      <c r="AB77" s="36">
        <v>616076.04091064748</v>
      </c>
      <c r="AC77" s="39">
        <v>1.4044756228414494</v>
      </c>
      <c r="AD77" s="36">
        <v>1927010.1750071736</v>
      </c>
      <c r="AE77" s="40">
        <v>1.3963153808415045</v>
      </c>
      <c r="AF77" s="116">
        <f t="shared" si="134"/>
        <v>1578123.3780142972</v>
      </c>
      <c r="AG77" s="117">
        <f t="shared" si="135"/>
        <v>694886.59308589587</v>
      </c>
      <c r="AH77" s="118">
        <f t="shared" si="136"/>
        <v>2273009.971100193</v>
      </c>
      <c r="AI77" s="32"/>
      <c r="AJ77" s="35">
        <v>173553.21767604325</v>
      </c>
      <c r="AK77" s="39">
        <v>3.2338908020952029</v>
      </c>
      <c r="AL77" s="36">
        <v>75087.736208217044</v>
      </c>
      <c r="AM77" s="39">
        <v>2.7044999354638035</v>
      </c>
      <c r="AN77" s="36">
        <v>248640.95388426029</v>
      </c>
      <c r="AO77" s="40">
        <v>3.0533943324318784</v>
      </c>
      <c r="AP77" s="38">
        <v>42847.004282753005</v>
      </c>
      <c r="AQ77" s="39">
        <v>0.26122080818134324</v>
      </c>
      <c r="AR77" s="36">
        <v>130808.5599953686</v>
      </c>
      <c r="AS77" s="39">
        <v>0.91638569743995268</v>
      </c>
      <c r="AT77" s="36">
        <v>173655.5642781216</v>
      </c>
      <c r="AU77" s="40">
        <v>0.5660774009131323</v>
      </c>
      <c r="AV77" s="116">
        <f t="shared" si="137"/>
        <v>216400.22195879626</v>
      </c>
      <c r="AW77" s="117">
        <f t="shared" si="138"/>
        <v>205896.29620358563</v>
      </c>
      <c r="AX77" s="118">
        <f t="shared" si="139"/>
        <v>422296.51816238189</v>
      </c>
      <c r="AY77" s="32"/>
      <c r="AZ77" s="35">
        <v>987057.84776224662</v>
      </c>
      <c r="BA77" s="39">
        <v>4.8341992629699249</v>
      </c>
      <c r="BB77" s="39">
        <v>361225.15223775333</v>
      </c>
      <c r="BC77" s="39">
        <v>6.1983409480281368</v>
      </c>
      <c r="BD77" s="36">
        <v>1348283</v>
      </c>
      <c r="BE77" s="40">
        <v>5.1370989865122301</v>
      </c>
      <c r="BF77" s="38">
        <v>1562402.9728253419</v>
      </c>
      <c r="BG77" s="39">
        <v>1.4354646311040224</v>
      </c>
      <c r="BH77" s="36">
        <v>1543965.0271746584</v>
      </c>
      <c r="BI77" s="39">
        <v>2.9467238849386921</v>
      </c>
      <c r="BJ77" s="36">
        <v>3106368</v>
      </c>
      <c r="BK77" s="40">
        <v>1.9265611917712215</v>
      </c>
      <c r="BL77" s="116">
        <f t="shared" si="140"/>
        <v>2549460.8205875885</v>
      </c>
      <c r="BM77" s="117">
        <f t="shared" si="141"/>
        <v>1905190.1794124118</v>
      </c>
      <c r="BN77" s="118">
        <f t="shared" si="142"/>
        <v>4454651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43"/>
        <v>0</v>
      </c>
      <c r="CC77" s="117">
        <f t="shared" si="144"/>
        <v>0</v>
      </c>
      <c r="CD77" s="118">
        <f t="shared" si="145"/>
        <v>0</v>
      </c>
      <c r="CE77" s="32"/>
      <c r="CF77" s="32"/>
      <c r="CG77" s="38">
        <f t="shared" si="146"/>
        <v>2388486.5993560613</v>
      </c>
      <c r="CH77" s="39">
        <f t="shared" si="147"/>
        <v>3.6163258325743608</v>
      </c>
      <c r="CI77" s="36">
        <f t="shared" si="148"/>
        <v>804794.9801525051</v>
      </c>
      <c r="CJ77" s="39">
        <f t="shared" si="149"/>
        <v>4.1634135361751783</v>
      </c>
      <c r="CK77" s="36">
        <f t="shared" si="150"/>
        <v>3193281.5795085663</v>
      </c>
      <c r="CL77" s="40">
        <f t="shared" si="151"/>
        <v>3.7401910099365363</v>
      </c>
      <c r="CM77" s="38">
        <f t="shared" si="152"/>
        <v>3500921.5612046211</v>
      </c>
      <c r="CN77" s="39">
        <f t="shared" si="153"/>
        <v>1.2211697147731482</v>
      </c>
      <c r="CO77" s="36">
        <f t="shared" si="154"/>
        <v>3025351.0585493883</v>
      </c>
      <c r="CP77" s="39">
        <f t="shared" si="155"/>
        <v>1.8728963781629957</v>
      </c>
      <c r="CQ77" s="36">
        <f t="shared" si="156"/>
        <v>6526272.6197540089</v>
      </c>
      <c r="CR77" s="40">
        <f t="shared" si="157"/>
        <v>1.4560448592461031</v>
      </c>
      <c r="CS77" s="152"/>
      <c r="CT77" s="161" t="s">
        <v>75</v>
      </c>
      <c r="CU77" s="38">
        <f t="shared" si="158"/>
        <v>3193281.5795085663</v>
      </c>
      <c r="CV77" s="36">
        <f t="shared" si="159"/>
        <v>6526272.6197540089</v>
      </c>
      <c r="CW77" s="37">
        <f t="shared" si="160"/>
        <v>9719554.1992625743</v>
      </c>
      <c r="CX77"/>
    </row>
    <row r="78" spans="1:104" s="19" customFormat="1" ht="15.6" x14ac:dyDescent="0.3">
      <c r="A78" s="26">
        <v>62</v>
      </c>
      <c r="B78" s="26" t="s">
        <v>76</v>
      </c>
      <c r="C78" s="34"/>
      <c r="D78" s="3">
        <v>302999.60908057244</v>
      </c>
      <c r="E78" s="5">
        <v>2.784001700545522</v>
      </c>
      <c r="F78" s="3">
        <v>26467.784199557165</v>
      </c>
      <c r="G78" s="5">
        <v>0.85722840392399158</v>
      </c>
      <c r="H78" s="3">
        <v>329467.39328012959</v>
      </c>
      <c r="I78" s="5">
        <v>2.3581896564370246</v>
      </c>
      <c r="J78" s="38">
        <v>89027.848911479407</v>
      </c>
      <c r="K78" s="39">
        <v>0.25058573377959126</v>
      </c>
      <c r="L78" s="36">
        <v>57946.289808876551</v>
      </c>
      <c r="M78" s="39">
        <v>0.19975624320070515</v>
      </c>
      <c r="N78" s="36">
        <v>146974.13872035596</v>
      </c>
      <c r="O78" s="40">
        <v>0.22773835962395789</v>
      </c>
      <c r="P78" s="116">
        <f t="shared" si="131"/>
        <v>392027.45799205184</v>
      </c>
      <c r="Q78" s="117">
        <f t="shared" si="132"/>
        <v>84414.074008433716</v>
      </c>
      <c r="R78" s="118">
        <f t="shared" si="133"/>
        <v>476441.53200048557</v>
      </c>
      <c r="S78" s="32"/>
      <c r="T78" s="35">
        <v>288621.29588868842</v>
      </c>
      <c r="U78" s="39">
        <v>1.5146351231334176</v>
      </c>
      <c r="V78" s="39">
        <v>87663.378010868444</v>
      </c>
      <c r="W78" s="39">
        <v>1.5736792807034869</v>
      </c>
      <c r="X78" s="36">
        <v>376284.67389955686</v>
      </c>
      <c r="Y78" s="40">
        <v>1.5279913339893725</v>
      </c>
      <c r="Z78" s="38">
        <v>1406981.5333242137</v>
      </c>
      <c r="AA78" s="39">
        <v>1.4945375193583004</v>
      </c>
      <c r="AB78" s="36">
        <v>672130.9518585077</v>
      </c>
      <c r="AC78" s="39">
        <v>1.5322646468236956</v>
      </c>
      <c r="AD78" s="36">
        <v>2079112.4851827214</v>
      </c>
      <c r="AE78" s="40">
        <v>1.5065290153693307</v>
      </c>
      <c r="AF78" s="116">
        <f t="shared" si="134"/>
        <v>1695602.8292129021</v>
      </c>
      <c r="AG78" s="117">
        <f t="shared" si="135"/>
        <v>759794.32986937615</v>
      </c>
      <c r="AH78" s="118">
        <f t="shared" si="136"/>
        <v>2455397.1590822781</v>
      </c>
      <c r="AI78" s="32"/>
      <c r="AJ78" s="35">
        <v>38972.811463861581</v>
      </c>
      <c r="AK78" s="39">
        <v>0.72619694530831946</v>
      </c>
      <c r="AL78" s="36">
        <v>16861.572638505808</v>
      </c>
      <c r="AM78" s="39">
        <v>0.60731784463714911</v>
      </c>
      <c r="AN78" s="36">
        <v>55834.384102367389</v>
      </c>
      <c r="AO78" s="40">
        <v>0.68566496914402852</v>
      </c>
      <c r="AP78" s="38">
        <v>9621.6494402310545</v>
      </c>
      <c r="AQ78" s="39">
        <v>5.8659294503499777E-2</v>
      </c>
      <c r="AR78" s="36">
        <v>29374.144800211507</v>
      </c>
      <c r="AS78" s="39">
        <v>0.20578199293988894</v>
      </c>
      <c r="AT78" s="36">
        <v>38995.794240442563</v>
      </c>
      <c r="AU78" s="40">
        <v>0.12711736558477871</v>
      </c>
      <c r="AV78" s="116">
        <f t="shared" si="137"/>
        <v>48594.460904092637</v>
      </c>
      <c r="AW78" s="117">
        <f t="shared" si="138"/>
        <v>46235.717438717315</v>
      </c>
      <c r="AX78" s="118">
        <f t="shared" si="139"/>
        <v>94830.178342809959</v>
      </c>
      <c r="AY78" s="32"/>
      <c r="AZ78" s="35">
        <v>86437.28363057939</v>
      </c>
      <c r="BA78" s="39">
        <v>0.42333390466160231</v>
      </c>
      <c r="BB78" s="39">
        <v>31632.716369420614</v>
      </c>
      <c r="BC78" s="39">
        <v>0.54279265980041436</v>
      </c>
      <c r="BD78" s="36">
        <v>118070</v>
      </c>
      <c r="BE78" s="40">
        <v>0.44985902613731615</v>
      </c>
      <c r="BF78" s="38">
        <v>117893.63244096283</v>
      </c>
      <c r="BG78" s="39">
        <v>0.10831529544222013</v>
      </c>
      <c r="BH78" s="36">
        <v>116502.36755903719</v>
      </c>
      <c r="BI78" s="39">
        <v>0.222349796203827</v>
      </c>
      <c r="BJ78" s="36">
        <v>234396</v>
      </c>
      <c r="BK78" s="40">
        <v>0.14537177729953671</v>
      </c>
      <c r="BL78" s="116">
        <f t="shared" si="140"/>
        <v>204330.91607154222</v>
      </c>
      <c r="BM78" s="117">
        <f t="shared" si="141"/>
        <v>148135.08392845781</v>
      </c>
      <c r="BN78" s="118">
        <f t="shared" si="142"/>
        <v>352466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0</v>
      </c>
      <c r="BW78" s="39">
        <v>0</v>
      </c>
      <c r="BX78" s="36">
        <v>0</v>
      </c>
      <c r="BY78" s="39">
        <v>0</v>
      </c>
      <c r="BZ78" s="36">
        <v>0</v>
      </c>
      <c r="CA78" s="40">
        <v>0</v>
      </c>
      <c r="CB78" s="116">
        <f t="shared" si="143"/>
        <v>0</v>
      </c>
      <c r="CC78" s="117">
        <f t="shared" si="144"/>
        <v>0</v>
      </c>
      <c r="CD78" s="118">
        <f t="shared" si="145"/>
        <v>0</v>
      </c>
      <c r="CE78" s="32"/>
      <c r="CF78" s="32"/>
      <c r="CG78" s="38">
        <f t="shared" si="146"/>
        <v>717031.00006370177</v>
      </c>
      <c r="CH78" s="39">
        <f t="shared" si="147"/>
        <v>1.0856321023471822</v>
      </c>
      <c r="CI78" s="36">
        <f t="shared" si="148"/>
        <v>162625.45121835204</v>
      </c>
      <c r="CJ78" s="39">
        <f t="shared" si="149"/>
        <v>0.84130371290434725</v>
      </c>
      <c r="CK78" s="36">
        <f t="shared" si="150"/>
        <v>879656.45128205384</v>
      </c>
      <c r="CL78" s="40">
        <f t="shared" si="151"/>
        <v>1.0303141357875949</v>
      </c>
      <c r="CM78" s="38">
        <f t="shared" si="152"/>
        <v>1623524.6641168869</v>
      </c>
      <c r="CN78" s="39">
        <f t="shared" si="153"/>
        <v>0.56630778963371109</v>
      </c>
      <c r="CO78" s="36">
        <f t="shared" si="154"/>
        <v>875953.75402663299</v>
      </c>
      <c r="CP78" s="39">
        <f t="shared" si="155"/>
        <v>0.54227446058487838</v>
      </c>
      <c r="CQ78" s="36">
        <f t="shared" si="156"/>
        <v>2499478.4181435201</v>
      </c>
      <c r="CR78" s="40">
        <f t="shared" si="157"/>
        <v>0.55764644132681518</v>
      </c>
      <c r="CS78" s="152"/>
      <c r="CT78" s="161" t="s">
        <v>76</v>
      </c>
      <c r="CU78" s="38">
        <f t="shared" si="158"/>
        <v>879656.45128205384</v>
      </c>
      <c r="CV78" s="36">
        <f t="shared" si="159"/>
        <v>2499478.4181435201</v>
      </c>
      <c r="CW78" s="37">
        <f t="shared" si="160"/>
        <v>3379134.8694255739</v>
      </c>
      <c r="CX78"/>
    </row>
    <row r="79" spans="1:104" s="19" customFormat="1" ht="15.6" x14ac:dyDescent="0.3">
      <c r="A79" s="26">
        <v>63</v>
      </c>
      <c r="B79" s="26" t="s">
        <v>77</v>
      </c>
      <c r="C79" s="34"/>
      <c r="D79" s="3">
        <v>3257334.6528288247</v>
      </c>
      <c r="E79" s="5">
        <v>29.928834694667433</v>
      </c>
      <c r="F79" s="3">
        <v>642087.99821034796</v>
      </c>
      <c r="G79" s="5">
        <v>20.795698866768621</v>
      </c>
      <c r="H79" s="3">
        <v>3899422.6510391729</v>
      </c>
      <c r="I79" s="5">
        <v>27.910434687350929</v>
      </c>
      <c r="J79" s="38">
        <v>511910.37479867635</v>
      </c>
      <c r="K79" s="39">
        <v>1.440868654771817</v>
      </c>
      <c r="L79" s="36">
        <v>745054.37026330992</v>
      </c>
      <c r="M79" s="39">
        <v>2.5684001939545649</v>
      </c>
      <c r="N79" s="36">
        <v>1256964.7450619861</v>
      </c>
      <c r="O79" s="40">
        <v>1.9476833927240846</v>
      </c>
      <c r="P79" s="116">
        <f t="shared" si="131"/>
        <v>3769245.0276275012</v>
      </c>
      <c r="Q79" s="117">
        <f t="shared" si="132"/>
        <v>1387142.3684736579</v>
      </c>
      <c r="R79" s="118">
        <f t="shared" si="133"/>
        <v>5156387.396101159</v>
      </c>
      <c r="S79" s="32"/>
      <c r="T79" s="35">
        <v>466082.91807981255</v>
      </c>
      <c r="U79" s="39">
        <v>2.4459233191457193</v>
      </c>
      <c r="V79" s="39">
        <v>137142.69245886838</v>
      </c>
      <c r="W79" s="39">
        <v>2.4619016346330445</v>
      </c>
      <c r="X79" s="36">
        <v>603225.61053868092</v>
      </c>
      <c r="Y79" s="40">
        <v>2.4495377284209878</v>
      </c>
      <c r="Z79" s="38">
        <v>2147542.3753383253</v>
      </c>
      <c r="AA79" s="39">
        <v>2.2811832126693461</v>
      </c>
      <c r="AB79" s="36">
        <v>1019964.9193793479</v>
      </c>
      <c r="AC79" s="39">
        <v>2.3252257356158137</v>
      </c>
      <c r="AD79" s="36">
        <v>3167507.2947176732</v>
      </c>
      <c r="AE79" s="40">
        <v>2.2951820451728997</v>
      </c>
      <c r="AF79" s="116">
        <f t="shared" si="134"/>
        <v>2613625.2934181378</v>
      </c>
      <c r="AG79" s="117">
        <f t="shared" si="135"/>
        <v>1157107.6118382164</v>
      </c>
      <c r="AH79" s="118">
        <f t="shared" si="136"/>
        <v>3770732.9052563543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37"/>
        <v>0</v>
      </c>
      <c r="AW79" s="117">
        <f t="shared" si="138"/>
        <v>0</v>
      </c>
      <c r="AX79" s="118">
        <f t="shared" si="139"/>
        <v>0</v>
      </c>
      <c r="AY79" s="32"/>
      <c r="AZ79" s="35">
        <v>941613.66734920174</v>
      </c>
      <c r="BA79" s="39">
        <v>4.6116325471922606</v>
      </c>
      <c r="BB79" s="39">
        <v>344594.33265079826</v>
      </c>
      <c r="BC79" s="39">
        <v>5.9129690977942859</v>
      </c>
      <c r="BD79" s="36">
        <v>1286208</v>
      </c>
      <c r="BE79" s="40">
        <v>4.9005867560771161</v>
      </c>
      <c r="BF79" s="38">
        <v>1372459.7108960964</v>
      </c>
      <c r="BG79" s="39">
        <v>1.2609534203867865</v>
      </c>
      <c r="BH79" s="36">
        <v>1356263.2891039038</v>
      </c>
      <c r="BI79" s="39">
        <v>2.5884870174691352</v>
      </c>
      <c r="BJ79" s="36">
        <v>2728723</v>
      </c>
      <c r="BK79" s="40">
        <v>1.6923467647405404</v>
      </c>
      <c r="BL79" s="116">
        <f t="shared" si="140"/>
        <v>2314073.3782452983</v>
      </c>
      <c r="BM79" s="117">
        <f t="shared" si="141"/>
        <v>1700857.6217547022</v>
      </c>
      <c r="BN79" s="118">
        <f t="shared" si="142"/>
        <v>4014931.0000000005</v>
      </c>
      <c r="BO79" s="32"/>
      <c r="BP79" s="35">
        <v>27306.03</v>
      </c>
      <c r="BQ79" s="39">
        <v>0.26450873267269187</v>
      </c>
      <c r="BR79" s="39">
        <v>3608.9699999999993</v>
      </c>
      <c r="BS79" s="39">
        <v>0.17453186961988584</v>
      </c>
      <c r="BT79" s="36">
        <v>30915</v>
      </c>
      <c r="BU79" s="40">
        <v>0.2494935881398746</v>
      </c>
      <c r="BV79" s="38">
        <v>83479.23000000001</v>
      </c>
      <c r="BW79" s="39">
        <v>0.26275457338184749</v>
      </c>
      <c r="BX79" s="36">
        <v>57822.459999999992</v>
      </c>
      <c r="BY79" s="39">
        <v>0.26295845233114434</v>
      </c>
      <c r="BZ79" s="36">
        <v>141301.69</v>
      </c>
      <c r="CA79" s="40">
        <v>0.26283796502976192</v>
      </c>
      <c r="CB79" s="116">
        <f t="shared" si="143"/>
        <v>110785.26000000001</v>
      </c>
      <c r="CC79" s="117">
        <f t="shared" si="144"/>
        <v>61431.429999999993</v>
      </c>
      <c r="CD79" s="118">
        <f t="shared" si="145"/>
        <v>172216.69</v>
      </c>
      <c r="CE79" s="32"/>
      <c r="CF79" s="32"/>
      <c r="CG79" s="38">
        <f t="shared" si="146"/>
        <v>4692337.2682578396</v>
      </c>
      <c r="CH79" s="39">
        <f t="shared" si="147"/>
        <v>7.1045072988590769</v>
      </c>
      <c r="CI79" s="36">
        <f t="shared" si="148"/>
        <v>1127433.9933200146</v>
      </c>
      <c r="CJ79" s="39">
        <f t="shared" si="149"/>
        <v>5.8325089801667209</v>
      </c>
      <c r="CK79" s="36">
        <f t="shared" si="150"/>
        <v>5819771.2615778539</v>
      </c>
      <c r="CL79" s="40">
        <f t="shared" si="151"/>
        <v>6.8165163674010767</v>
      </c>
      <c r="CM79" s="38">
        <f t="shared" si="152"/>
        <v>4115391.6910330984</v>
      </c>
      <c r="CN79" s="39">
        <f t="shared" si="153"/>
        <v>1.4355053689890249</v>
      </c>
      <c r="CO79" s="36">
        <f t="shared" si="154"/>
        <v>3179105.0387465619</v>
      </c>
      <c r="CP79" s="39">
        <f t="shared" si="155"/>
        <v>1.9680804632712894</v>
      </c>
      <c r="CQ79" s="36">
        <f t="shared" si="156"/>
        <v>7294496.7297796607</v>
      </c>
      <c r="CR79" s="40">
        <f t="shared" si="157"/>
        <v>1.6274395942386362</v>
      </c>
      <c r="CS79" s="152"/>
      <c r="CT79" s="161" t="s">
        <v>77</v>
      </c>
      <c r="CU79" s="38">
        <f t="shared" si="158"/>
        <v>5819771.2615778539</v>
      </c>
      <c r="CV79" s="36">
        <f t="shared" si="159"/>
        <v>7294496.7297796607</v>
      </c>
      <c r="CW79" s="37">
        <f t="shared" si="160"/>
        <v>13114267.991357515</v>
      </c>
      <c r="CX79"/>
    </row>
    <row r="80" spans="1:104" s="19" customFormat="1" ht="15.6" x14ac:dyDescent="0.3">
      <c r="A80" s="26">
        <v>64</v>
      </c>
      <c r="B80" s="26" t="s">
        <v>78</v>
      </c>
      <c r="C80" s="34"/>
      <c r="D80" s="3">
        <v>1417162.5314257659</v>
      </c>
      <c r="E80" s="5">
        <v>13.021082467435095</v>
      </c>
      <c r="F80" s="3">
        <v>590736.51731276291</v>
      </c>
      <c r="G80" s="5">
        <v>19.132546875008515</v>
      </c>
      <c r="H80" s="3">
        <v>2007899.048738529</v>
      </c>
      <c r="I80" s="5">
        <v>14.371700703866017</v>
      </c>
      <c r="J80" s="38">
        <v>1731583.2840615984</v>
      </c>
      <c r="K80" s="39">
        <v>4.8738689426101693</v>
      </c>
      <c r="L80" s="36">
        <v>1495499.8540981489</v>
      </c>
      <c r="M80" s="39">
        <v>5.155384987497281</v>
      </c>
      <c r="N80" s="36">
        <v>3227083.1381597472</v>
      </c>
      <c r="O80" s="40">
        <v>5.0004077360369452</v>
      </c>
      <c r="P80" s="116">
        <f t="shared" si="131"/>
        <v>3148745.8154873643</v>
      </c>
      <c r="Q80" s="117">
        <f t="shared" si="132"/>
        <v>2086236.3714109119</v>
      </c>
      <c r="R80" s="118">
        <f t="shared" si="133"/>
        <v>5234982.1868982762</v>
      </c>
      <c r="S80" s="32"/>
      <c r="T80" s="35">
        <v>1175529.4363945764</v>
      </c>
      <c r="U80" s="39">
        <v>6.1689771267853191</v>
      </c>
      <c r="V80" s="39">
        <v>342349.25137205981</v>
      </c>
      <c r="W80" s="39">
        <v>6.1456441204189822</v>
      </c>
      <c r="X80" s="36">
        <v>1517878.6877666363</v>
      </c>
      <c r="Y80" s="40">
        <v>6.163699033816302</v>
      </c>
      <c r="Z80" s="38">
        <v>5202437.3002115246</v>
      </c>
      <c r="AA80" s="39">
        <v>5.5261832178458032</v>
      </c>
      <c r="AB80" s="36">
        <v>2469104.2953655822</v>
      </c>
      <c r="AC80" s="39">
        <v>5.628845406758848</v>
      </c>
      <c r="AD80" s="36">
        <v>7671541.5955771068</v>
      </c>
      <c r="AE80" s="40">
        <v>5.5588142001532583</v>
      </c>
      <c r="AF80" s="116">
        <f t="shared" si="134"/>
        <v>6377966.7366061006</v>
      </c>
      <c r="AG80" s="117">
        <f t="shared" si="135"/>
        <v>2811453.546737642</v>
      </c>
      <c r="AH80" s="118">
        <f t="shared" si="136"/>
        <v>9189420.2833437435</v>
      </c>
      <c r="AI80" s="32"/>
      <c r="AJ80" s="35">
        <v>302311.33824613329</v>
      </c>
      <c r="AK80" s="39">
        <v>5.6330955381544205</v>
      </c>
      <c r="AL80" s="36">
        <v>131198.76421314068</v>
      </c>
      <c r="AM80" s="39">
        <v>4.7254993593553047</v>
      </c>
      <c r="AN80" s="36">
        <v>433510.102459274</v>
      </c>
      <c r="AO80" s="40">
        <v>5.3236495003042332</v>
      </c>
      <c r="AP80" s="38">
        <v>975116.44694632094</v>
      </c>
      <c r="AQ80" s="39">
        <v>5.9448895110916622</v>
      </c>
      <c r="AR80" s="36">
        <v>220157.98835701752</v>
      </c>
      <c r="AS80" s="39">
        <v>1.5423274418330544</v>
      </c>
      <c r="AT80" s="36">
        <v>1195274.4353033383</v>
      </c>
      <c r="AU80" s="40">
        <v>3.8963211373450415</v>
      </c>
      <c r="AV80" s="116">
        <f t="shared" si="137"/>
        <v>1277427.7851924542</v>
      </c>
      <c r="AW80" s="117">
        <f t="shared" si="138"/>
        <v>351356.75257015822</v>
      </c>
      <c r="AX80" s="118">
        <f t="shared" si="139"/>
        <v>1628784.5377626126</v>
      </c>
      <c r="AY80" s="32"/>
      <c r="AZ80" s="35">
        <v>4517376.9493690468</v>
      </c>
      <c r="BA80" s="39">
        <v>22.124235543748281</v>
      </c>
      <c r="BB80" s="39">
        <v>1653185.9606309538</v>
      </c>
      <c r="BC80" s="39">
        <v>28.367377440371687</v>
      </c>
      <c r="BD80" s="36">
        <v>6170562.9100000001</v>
      </c>
      <c r="BE80" s="40">
        <v>23.510488874495163</v>
      </c>
      <c r="BF80" s="38">
        <v>5774531.3895180104</v>
      </c>
      <c r="BG80" s="39">
        <v>5.3053762153713571</v>
      </c>
      <c r="BH80" s="36">
        <v>5706386.0404819902</v>
      </c>
      <c r="BI80" s="39">
        <v>10.890884020177245</v>
      </c>
      <c r="BJ80" s="36">
        <v>11480917.43</v>
      </c>
      <c r="BK80" s="40">
        <v>7.1204345288670856</v>
      </c>
      <c r="BL80" s="116">
        <f t="shared" si="140"/>
        <v>10291908.338887058</v>
      </c>
      <c r="BM80" s="117">
        <f t="shared" si="141"/>
        <v>7359572.0011129435</v>
      </c>
      <c r="BN80" s="118">
        <f t="shared" si="142"/>
        <v>17651480.340000004</v>
      </c>
      <c r="BO80" s="32"/>
      <c r="BP80" s="35">
        <v>38734.229999999996</v>
      </c>
      <c r="BQ80" s="39">
        <v>0.3752117055592688</v>
      </c>
      <c r="BR80" s="39">
        <v>11107.41</v>
      </c>
      <c r="BS80" s="39">
        <v>0.53716075055614665</v>
      </c>
      <c r="BT80" s="36">
        <v>49841.64</v>
      </c>
      <c r="BU80" s="40">
        <v>0.40223741233627364</v>
      </c>
      <c r="BV80" s="38">
        <v>86442.63</v>
      </c>
      <c r="BW80" s="39">
        <v>0.2720820061188261</v>
      </c>
      <c r="BX80" s="36">
        <v>117029.54000000001</v>
      </c>
      <c r="BY80" s="39">
        <v>0.53221372310043114</v>
      </c>
      <c r="BZ80" s="36">
        <v>203472.17</v>
      </c>
      <c r="CA80" s="40">
        <v>0.37848245907738098</v>
      </c>
      <c r="CB80" s="116">
        <f t="shared" si="143"/>
        <v>125176.86</v>
      </c>
      <c r="CC80" s="117">
        <f t="shared" si="144"/>
        <v>128136.95000000001</v>
      </c>
      <c r="CD80" s="118">
        <f t="shared" si="145"/>
        <v>253313.81</v>
      </c>
      <c r="CE80" s="32"/>
      <c r="CF80" s="32"/>
      <c r="CG80" s="38">
        <f t="shared" si="146"/>
        <v>7451114.4854355231</v>
      </c>
      <c r="CH80" s="39">
        <f t="shared" si="147"/>
        <v>11.281477485540039</v>
      </c>
      <c r="CI80" s="36">
        <f t="shared" si="148"/>
        <v>2728577.9035289176</v>
      </c>
      <c r="CJ80" s="39">
        <f t="shared" si="149"/>
        <v>14.115642440896037</v>
      </c>
      <c r="CK80" s="36">
        <f t="shared" si="150"/>
        <v>10179692.388964441</v>
      </c>
      <c r="CL80" s="40">
        <f t="shared" si="151"/>
        <v>11.923155853666881</v>
      </c>
      <c r="CM80" s="38">
        <f t="shared" si="152"/>
        <v>13770111.050737455</v>
      </c>
      <c r="CN80" s="39">
        <f t="shared" si="153"/>
        <v>4.8032046106276063</v>
      </c>
      <c r="CO80" s="36">
        <f t="shared" si="154"/>
        <v>10008177.718302738</v>
      </c>
      <c r="CP80" s="39">
        <f t="shared" si="155"/>
        <v>6.1957371021954719</v>
      </c>
      <c r="CQ80" s="36">
        <f t="shared" si="156"/>
        <v>23778288.769040193</v>
      </c>
      <c r="CR80" s="40">
        <f t="shared" si="157"/>
        <v>5.3050580539700647</v>
      </c>
      <c r="CS80" s="152"/>
      <c r="CT80" s="161" t="s">
        <v>78</v>
      </c>
      <c r="CU80" s="38">
        <f t="shared" si="158"/>
        <v>10179692.388964441</v>
      </c>
      <c r="CV80" s="36">
        <f t="shared" si="159"/>
        <v>23778288.769040193</v>
      </c>
      <c r="CW80" s="37">
        <f t="shared" si="160"/>
        <v>33957981.158004634</v>
      </c>
      <c r="CX80"/>
    </row>
    <row r="81" spans="1:104" s="19" customFormat="1" ht="15.6" x14ac:dyDescent="0.3">
      <c r="A81" s="26">
        <v>65</v>
      </c>
      <c r="B81" s="26" t="s">
        <v>79</v>
      </c>
      <c r="C81" s="34"/>
      <c r="D81" s="3">
        <v>673494.02</v>
      </c>
      <c r="E81" s="5">
        <v>6.1881548384725642</v>
      </c>
      <c r="F81" s="3">
        <v>176463.15214959276</v>
      </c>
      <c r="G81" s="5">
        <v>5.7152206292781695</v>
      </c>
      <c r="H81" s="3">
        <v>849957.17214959278</v>
      </c>
      <c r="I81" s="5">
        <v>6.0836375697835035</v>
      </c>
      <c r="J81" s="38">
        <v>373886.81</v>
      </c>
      <c r="K81" s="39">
        <v>1.0523752037131382</v>
      </c>
      <c r="L81" s="36">
        <v>447446.22785040719</v>
      </c>
      <c r="M81" s="39">
        <v>1.5424659249889074</v>
      </c>
      <c r="N81" s="36">
        <v>821333.03785040719</v>
      </c>
      <c r="O81" s="40">
        <v>1.2726663369050755</v>
      </c>
      <c r="P81" s="116">
        <f t="shared" si="131"/>
        <v>1047380.8300000001</v>
      </c>
      <c r="Q81" s="117">
        <f t="shared" si="132"/>
        <v>623909.37999999989</v>
      </c>
      <c r="R81" s="118">
        <f t="shared" si="133"/>
        <v>1671290.21</v>
      </c>
      <c r="S81" s="32"/>
      <c r="T81" s="35">
        <v>227261.04910572164</v>
      </c>
      <c r="U81" s="39">
        <v>1.1926270583596423</v>
      </c>
      <c r="V81" s="39">
        <v>58084.214827490883</v>
      </c>
      <c r="W81" s="39">
        <v>1.0426922562648706</v>
      </c>
      <c r="X81" s="36">
        <v>285345.2639332125</v>
      </c>
      <c r="Y81" s="40">
        <v>1.1587107334625153</v>
      </c>
      <c r="Z81" s="38">
        <v>830078.63656935189</v>
      </c>
      <c r="AA81" s="39">
        <v>0.88173415001375788</v>
      </c>
      <c r="AB81" s="36">
        <v>404621.53754529764</v>
      </c>
      <c r="AC81" s="39">
        <v>0.92242036408200045</v>
      </c>
      <c r="AD81" s="36">
        <v>1234700.1741146496</v>
      </c>
      <c r="AE81" s="40">
        <v>0.89466618609709792</v>
      </c>
      <c r="AF81" s="116">
        <f t="shared" si="134"/>
        <v>1057339.6856750734</v>
      </c>
      <c r="AG81" s="117">
        <f t="shared" si="135"/>
        <v>462705.7523727885</v>
      </c>
      <c r="AH81" s="118">
        <f t="shared" si="136"/>
        <v>1520045.4380478619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7"/>
        <v>0</v>
      </c>
      <c r="AW81" s="117">
        <f t="shared" si="138"/>
        <v>0</v>
      </c>
      <c r="AX81" s="118">
        <f t="shared" si="139"/>
        <v>0</v>
      </c>
      <c r="AY81" s="32"/>
      <c r="AZ81" s="35">
        <v>3010237.1241432177</v>
      </c>
      <c r="BA81" s="39">
        <v>14.742890824371443</v>
      </c>
      <c r="BB81" s="39">
        <v>1101630.8374484319</v>
      </c>
      <c r="BC81" s="39">
        <v>18.903123127131696</v>
      </c>
      <c r="BD81" s="36">
        <v>4111867.9615916498</v>
      </c>
      <c r="BE81" s="40">
        <v>15.66664619977006</v>
      </c>
      <c r="BF81" s="38">
        <v>4001775.6096524321</v>
      </c>
      <c r="BG81" s="39">
        <v>3.6766490138475687</v>
      </c>
      <c r="BH81" s="36">
        <v>3954550.5835354025</v>
      </c>
      <c r="BI81" s="39">
        <v>7.5474304492674182</v>
      </c>
      <c r="BJ81" s="36">
        <v>7956326.1931878347</v>
      </c>
      <c r="BK81" s="40">
        <v>4.934492395256628</v>
      </c>
      <c r="BL81" s="116">
        <f t="shared" si="140"/>
        <v>7012012.7337956503</v>
      </c>
      <c r="BM81" s="117">
        <f t="shared" si="141"/>
        <v>5056181.4209838342</v>
      </c>
      <c r="BN81" s="118">
        <f t="shared" si="142"/>
        <v>12068194.154779484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43"/>
        <v>0</v>
      </c>
      <c r="CC81" s="117">
        <f t="shared" si="144"/>
        <v>0</v>
      </c>
      <c r="CD81" s="118">
        <f t="shared" si="145"/>
        <v>0</v>
      </c>
      <c r="CE81" s="32"/>
      <c r="CF81" s="32"/>
      <c r="CG81" s="38">
        <f t="shared" si="146"/>
        <v>3910992.1932489392</v>
      </c>
      <c r="CH81" s="39">
        <f t="shared" si="147"/>
        <v>5.9214994562899701</v>
      </c>
      <c r="CI81" s="36">
        <f t="shared" si="148"/>
        <v>1336178.2044255156</v>
      </c>
      <c r="CJ81" s="39">
        <f t="shared" si="149"/>
        <v>6.9123970206589265</v>
      </c>
      <c r="CK81" s="36">
        <f t="shared" si="150"/>
        <v>5247170.3976744544</v>
      </c>
      <c r="CL81" s="40">
        <f t="shared" si="151"/>
        <v>6.1458468538835813</v>
      </c>
      <c r="CM81" s="38">
        <f t="shared" si="152"/>
        <v>5205741.0562217841</v>
      </c>
      <c r="CN81" s="39">
        <f t="shared" si="153"/>
        <v>1.8158342623997068</v>
      </c>
      <c r="CO81" s="36">
        <f t="shared" si="154"/>
        <v>4806618.3489311077</v>
      </c>
      <c r="CP81" s="39">
        <f t="shared" si="155"/>
        <v>2.9756209850374655</v>
      </c>
      <c r="CQ81" s="36">
        <f t="shared" si="156"/>
        <v>10012359.405152891</v>
      </c>
      <c r="CR81" s="40">
        <f t="shared" si="157"/>
        <v>2.2338086822592365</v>
      </c>
      <c r="CS81" s="152"/>
      <c r="CT81" s="161" t="s">
        <v>79</v>
      </c>
      <c r="CU81" s="38">
        <f t="shared" si="158"/>
        <v>5247170.3976744544</v>
      </c>
      <c r="CV81" s="36">
        <f t="shared" si="159"/>
        <v>10012359.405152891</v>
      </c>
      <c r="CW81" s="37">
        <f t="shared" si="160"/>
        <v>15259529.802827345</v>
      </c>
      <c r="CX81"/>
    </row>
    <row r="82" spans="1:104" s="19" customFormat="1" ht="15.6" x14ac:dyDescent="0.3">
      <c r="A82" s="26">
        <v>66</v>
      </c>
      <c r="B82" s="26" t="s">
        <v>80</v>
      </c>
      <c r="C82" s="34"/>
      <c r="D82" s="3">
        <v>695090.31486194977</v>
      </c>
      <c r="E82" s="5">
        <v>6.3865845387734739</v>
      </c>
      <c r="F82" s="3">
        <v>227661.85417308984</v>
      </c>
      <c r="G82" s="5">
        <v>7.373424477687843</v>
      </c>
      <c r="H82" s="3">
        <v>922752.16903503961</v>
      </c>
      <c r="I82" s="5">
        <v>6.604673678961289</v>
      </c>
      <c r="J82" s="38">
        <v>831883.29766059609</v>
      </c>
      <c r="K82" s="39">
        <v>2.3414930172078736</v>
      </c>
      <c r="L82" s="36">
        <v>868764.78330436465</v>
      </c>
      <c r="M82" s="39">
        <v>2.9948628274621738</v>
      </c>
      <c r="N82" s="36">
        <v>1700648.0809649606</v>
      </c>
      <c r="O82" s="40">
        <v>2.6351765530227294</v>
      </c>
      <c r="P82" s="116">
        <f t="shared" si="131"/>
        <v>1526973.6125225457</v>
      </c>
      <c r="Q82" s="117">
        <f t="shared" si="132"/>
        <v>1096426.6374774545</v>
      </c>
      <c r="R82" s="118">
        <f t="shared" si="133"/>
        <v>2623400.25</v>
      </c>
      <c r="S82" s="32"/>
      <c r="T82" s="35">
        <v>1559200.798234422</v>
      </c>
      <c r="U82" s="39">
        <v>8.1824187149873886</v>
      </c>
      <c r="V82" s="39">
        <v>514598.88545791234</v>
      </c>
      <c r="W82" s="39">
        <v>9.2377640731323805</v>
      </c>
      <c r="X82" s="36">
        <v>2073799.6836923342</v>
      </c>
      <c r="Y82" s="40">
        <v>8.4211453851496341</v>
      </c>
      <c r="Z82" s="38">
        <v>2603595.0907980939</v>
      </c>
      <c r="AA82" s="39">
        <v>2.765615934717589</v>
      </c>
      <c r="AB82" s="36">
        <v>1511260.5258094775</v>
      </c>
      <c r="AC82" s="39">
        <v>3.4452379695281854</v>
      </c>
      <c r="AD82" s="36">
        <v>4114855.6166075715</v>
      </c>
      <c r="AE82" s="40">
        <v>2.9816325113020312</v>
      </c>
      <c r="AF82" s="116">
        <f t="shared" si="134"/>
        <v>4162795.8890325157</v>
      </c>
      <c r="AG82" s="117">
        <f t="shared" si="135"/>
        <v>2025859.41126739</v>
      </c>
      <c r="AH82" s="118">
        <f t="shared" si="136"/>
        <v>6188655.3002999052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7"/>
        <v>0</v>
      </c>
      <c r="AW82" s="117">
        <f t="shared" si="138"/>
        <v>0</v>
      </c>
      <c r="AX82" s="118">
        <f t="shared" si="139"/>
        <v>0</v>
      </c>
      <c r="AY82" s="32"/>
      <c r="AZ82" s="35">
        <v>1218253.7257501166</v>
      </c>
      <c r="BA82" s="39">
        <v>5.9665006225148165</v>
      </c>
      <c r="BB82" s="39">
        <v>445833.93824988318</v>
      </c>
      <c r="BC82" s="39">
        <v>7.6501615082884573</v>
      </c>
      <c r="BD82" s="36">
        <v>1664087.6639999999</v>
      </c>
      <c r="BE82" s="40">
        <v>6.3403477253676748</v>
      </c>
      <c r="BF82" s="38">
        <v>2532491.2876718957</v>
      </c>
      <c r="BG82" s="39">
        <v>2.3267375544340263</v>
      </c>
      <c r="BH82" s="36">
        <v>2502605.3123281049</v>
      </c>
      <c r="BI82" s="39">
        <v>4.7763302397506031</v>
      </c>
      <c r="BJ82" s="36">
        <v>5035096.6000000006</v>
      </c>
      <c r="BK82" s="40">
        <v>3.122753552180304</v>
      </c>
      <c r="BL82" s="116">
        <f t="shared" si="140"/>
        <v>3750745.0134220123</v>
      </c>
      <c r="BM82" s="117">
        <f t="shared" si="141"/>
        <v>2948439.2505779881</v>
      </c>
      <c r="BN82" s="118">
        <f t="shared" si="142"/>
        <v>6699184.2640000004</v>
      </c>
      <c r="BO82" s="32"/>
      <c r="BP82" s="35">
        <v>364916.56</v>
      </c>
      <c r="BQ82" s="39">
        <v>3.534882837852237</v>
      </c>
      <c r="BR82" s="39">
        <v>12584.229999999998</v>
      </c>
      <c r="BS82" s="39">
        <v>0.60858061708095545</v>
      </c>
      <c r="BT82" s="36">
        <v>377500.79</v>
      </c>
      <c r="BU82" s="40">
        <v>3.0465478448241075</v>
      </c>
      <c r="BV82" s="38">
        <v>364429.51000000013</v>
      </c>
      <c r="BW82" s="39">
        <v>1.1470580218313675</v>
      </c>
      <c r="BX82" s="36">
        <v>207756.74000000002</v>
      </c>
      <c r="BY82" s="39">
        <v>0.94481263529368975</v>
      </c>
      <c r="BZ82" s="36">
        <v>572186.25000000012</v>
      </c>
      <c r="CA82" s="40">
        <v>1.0643345424107145</v>
      </c>
      <c r="CB82" s="116">
        <f t="shared" si="143"/>
        <v>729346.07000000007</v>
      </c>
      <c r="CC82" s="117">
        <f t="shared" si="144"/>
        <v>220340.97000000003</v>
      </c>
      <c r="CD82" s="118">
        <f t="shared" si="145"/>
        <v>949687.04</v>
      </c>
      <c r="CE82" s="32"/>
      <c r="CF82" s="32"/>
      <c r="CG82" s="38">
        <f t="shared" si="146"/>
        <v>3837461.3988464884</v>
      </c>
      <c r="CH82" s="39">
        <f t="shared" si="147"/>
        <v>5.8101689965088736</v>
      </c>
      <c r="CI82" s="36">
        <f t="shared" si="148"/>
        <v>1200678.9078808853</v>
      </c>
      <c r="CJ82" s="39">
        <f t="shared" si="149"/>
        <v>6.2114239538671496</v>
      </c>
      <c r="CK82" s="36">
        <f t="shared" si="150"/>
        <v>5038140.306727374</v>
      </c>
      <c r="CL82" s="40">
        <f t="shared" si="151"/>
        <v>5.9010164349241592</v>
      </c>
      <c r="CM82" s="38">
        <f t="shared" si="152"/>
        <v>6332399.1861305851</v>
      </c>
      <c r="CN82" s="39">
        <f t="shared" si="153"/>
        <v>2.208828153606504</v>
      </c>
      <c r="CO82" s="36">
        <f t="shared" si="154"/>
        <v>5090387.3614419475</v>
      </c>
      <c r="CP82" s="39">
        <f t="shared" si="155"/>
        <v>3.1512931452201829</v>
      </c>
      <c r="CQ82" s="36">
        <f t="shared" si="156"/>
        <v>11422786.547572533</v>
      </c>
      <c r="CR82" s="40">
        <f t="shared" si="157"/>
        <v>2.5484822041475539</v>
      </c>
      <c r="CS82" s="152"/>
      <c r="CT82" s="161" t="s">
        <v>80</v>
      </c>
      <c r="CU82" s="38">
        <f t="shared" si="158"/>
        <v>5038140.306727374</v>
      </c>
      <c r="CV82" s="36">
        <f t="shared" si="159"/>
        <v>11422786.547572533</v>
      </c>
      <c r="CW82" s="37">
        <f t="shared" si="160"/>
        <v>16460926.854299907</v>
      </c>
      <c r="CX82"/>
    </row>
    <row r="83" spans="1:104" s="19" customFormat="1" ht="15.6" x14ac:dyDescent="0.3">
      <c r="A83" s="26">
        <v>67</v>
      </c>
      <c r="B83" s="26" t="s">
        <v>81</v>
      </c>
      <c r="C83" s="34"/>
      <c r="D83" s="3">
        <v>2064409.6199999999</v>
      </c>
      <c r="E83" s="5">
        <v>18.968076923076922</v>
      </c>
      <c r="F83" s="3">
        <v>594577.48330118007</v>
      </c>
      <c r="G83" s="5">
        <v>19.256946602577408</v>
      </c>
      <c r="H83" s="3">
        <v>2658987.1033011801</v>
      </c>
      <c r="I83" s="5">
        <v>19.031916394448437</v>
      </c>
      <c r="J83" s="38">
        <v>1271560.6300000001</v>
      </c>
      <c r="K83" s="39">
        <v>3.5790481002254571</v>
      </c>
      <c r="L83" s="36">
        <v>1507631.7566988191</v>
      </c>
      <c r="M83" s="39">
        <v>5.1972068762563355</v>
      </c>
      <c r="N83" s="36">
        <v>2779192.3866988192</v>
      </c>
      <c r="O83" s="40">
        <v>4.3063951300333132</v>
      </c>
      <c r="P83" s="116">
        <f t="shared" si="131"/>
        <v>3335970.25</v>
      </c>
      <c r="Q83" s="117">
        <f t="shared" si="132"/>
        <v>2102209.2399999993</v>
      </c>
      <c r="R83" s="118">
        <f t="shared" si="133"/>
        <v>5438179.4899999993</v>
      </c>
      <c r="S83" s="32"/>
      <c r="T83" s="35">
        <v>1708233.2565180841</v>
      </c>
      <c r="U83" s="39">
        <v>8.9645155284200584</v>
      </c>
      <c r="V83" s="39">
        <v>438276.35825783294</v>
      </c>
      <c r="W83" s="39">
        <v>7.8676688015264595</v>
      </c>
      <c r="X83" s="36">
        <v>2146509.614775917</v>
      </c>
      <c r="Y83" s="40">
        <v>8.7164009517378602</v>
      </c>
      <c r="Z83" s="38">
        <v>6497818.2782827113</v>
      </c>
      <c r="AA83" s="39">
        <v>6.90217531705719</v>
      </c>
      <c r="AB83" s="36">
        <v>3128040.1183621418</v>
      </c>
      <c r="AC83" s="39">
        <v>7.13102896683964</v>
      </c>
      <c r="AD83" s="36">
        <v>9625858.3966448531</v>
      </c>
      <c r="AE83" s="40">
        <v>6.9749160161998196</v>
      </c>
      <c r="AF83" s="116">
        <f t="shared" si="134"/>
        <v>8206051.5348007958</v>
      </c>
      <c r="AG83" s="117">
        <f t="shared" si="135"/>
        <v>3566316.4766199747</v>
      </c>
      <c r="AH83" s="118">
        <f t="shared" si="136"/>
        <v>11772368.011420771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7"/>
        <v>0</v>
      </c>
      <c r="AW83" s="117">
        <f t="shared" si="138"/>
        <v>0</v>
      </c>
      <c r="AX83" s="118">
        <f t="shared" si="139"/>
        <v>0</v>
      </c>
      <c r="AY83" s="32"/>
      <c r="AZ83" s="35">
        <v>697686.53289103997</v>
      </c>
      <c r="BA83" s="39">
        <v>3.416978782684585</v>
      </c>
      <c r="BB83" s="39">
        <v>255326.39716016006</v>
      </c>
      <c r="BC83" s="39">
        <v>4.3812011783406213</v>
      </c>
      <c r="BD83" s="36">
        <v>953012.93005120009</v>
      </c>
      <c r="BE83" s="40">
        <v>3.6310787550529606</v>
      </c>
      <c r="BF83" s="38">
        <v>2636181.9689217238</v>
      </c>
      <c r="BG83" s="39">
        <v>2.4220038257468937</v>
      </c>
      <c r="BH83" s="36">
        <v>2605072.3379790769</v>
      </c>
      <c r="BI83" s="39">
        <v>4.9718929802207521</v>
      </c>
      <c r="BJ83" s="36">
        <v>5241254.3069008011</v>
      </c>
      <c r="BK83" s="40">
        <v>3.2506120150216766</v>
      </c>
      <c r="BL83" s="116">
        <f t="shared" si="140"/>
        <v>3333868.5018127635</v>
      </c>
      <c r="BM83" s="117">
        <f t="shared" si="141"/>
        <v>2860398.7351392368</v>
      </c>
      <c r="BN83" s="118">
        <f t="shared" si="142"/>
        <v>6194267.2369520003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43"/>
        <v>0</v>
      </c>
      <c r="CC83" s="117">
        <f t="shared" si="144"/>
        <v>0</v>
      </c>
      <c r="CD83" s="118">
        <f t="shared" si="145"/>
        <v>0</v>
      </c>
      <c r="CE83" s="32"/>
      <c r="CF83" s="32"/>
      <c r="CG83" s="38">
        <f t="shared" si="146"/>
        <v>4470329.4094091235</v>
      </c>
      <c r="CH83" s="39">
        <f t="shared" si="147"/>
        <v>6.7683727962809241</v>
      </c>
      <c r="CI83" s="36">
        <f t="shared" si="148"/>
        <v>1288180.238719173</v>
      </c>
      <c r="CJ83" s="39">
        <f t="shared" si="149"/>
        <v>6.6640910731084197</v>
      </c>
      <c r="CK83" s="36">
        <f t="shared" si="150"/>
        <v>5758509.6481282962</v>
      </c>
      <c r="CL83" s="40">
        <f t="shared" si="151"/>
        <v>6.7447625523449339</v>
      </c>
      <c r="CM83" s="38">
        <f t="shared" si="152"/>
        <v>10405560.877204435</v>
      </c>
      <c r="CN83" s="39">
        <f t="shared" si="153"/>
        <v>3.6296031163000615</v>
      </c>
      <c r="CO83" s="36">
        <f t="shared" si="154"/>
        <v>7240744.2130400371</v>
      </c>
      <c r="CP83" s="39">
        <f t="shared" si="155"/>
        <v>4.4825090871635025</v>
      </c>
      <c r="CQ83" s="36">
        <f t="shared" si="156"/>
        <v>17646305.090244472</v>
      </c>
      <c r="CR83" s="40">
        <f t="shared" si="157"/>
        <v>3.936981077616593</v>
      </c>
      <c r="CS83" s="152"/>
      <c r="CT83" s="161" t="s">
        <v>81</v>
      </c>
      <c r="CU83" s="38">
        <f t="shared" si="158"/>
        <v>5758509.6481282962</v>
      </c>
      <c r="CV83" s="36">
        <f t="shared" si="159"/>
        <v>17646305.090244472</v>
      </c>
      <c r="CW83" s="37">
        <f t="shared" si="160"/>
        <v>23404814.738372769</v>
      </c>
      <c r="CX83"/>
    </row>
    <row r="84" spans="1:104" s="19" customFormat="1" ht="15.6" x14ac:dyDescent="0.3">
      <c r="A84" s="26">
        <v>68</v>
      </c>
      <c r="B84" s="26" t="s">
        <v>82</v>
      </c>
      <c r="C84" s="34"/>
      <c r="D84" s="3">
        <v>0</v>
      </c>
      <c r="E84" s="5">
        <v>0</v>
      </c>
      <c r="F84" s="3">
        <v>0</v>
      </c>
      <c r="G84" s="5">
        <v>0</v>
      </c>
      <c r="H84" s="3">
        <v>0</v>
      </c>
      <c r="I84" s="5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31"/>
        <v>0</v>
      </c>
      <c r="Q84" s="117">
        <f t="shared" si="132"/>
        <v>0</v>
      </c>
      <c r="R84" s="118">
        <f t="shared" si="133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34"/>
        <v>0</v>
      </c>
      <c r="AG84" s="117">
        <f t="shared" si="135"/>
        <v>0</v>
      </c>
      <c r="AH84" s="118">
        <f t="shared" si="136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37"/>
        <v>0</v>
      </c>
      <c r="AW84" s="117">
        <f t="shared" si="138"/>
        <v>0</v>
      </c>
      <c r="AX84" s="118">
        <f t="shared" si="139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40"/>
        <v>0</v>
      </c>
      <c r="BM84" s="117">
        <f t="shared" si="141"/>
        <v>0</v>
      </c>
      <c r="BN84" s="118">
        <f t="shared" si="142"/>
        <v>0</v>
      </c>
      <c r="BO84" s="32"/>
      <c r="BP84" s="35">
        <v>34406.910000000003</v>
      </c>
      <c r="BQ84" s="39">
        <v>0.33329371421929038</v>
      </c>
      <c r="BR84" s="39">
        <v>6753.77</v>
      </c>
      <c r="BS84" s="39">
        <v>0.32661621046522876</v>
      </c>
      <c r="BT84" s="36">
        <v>41160.680000000008</v>
      </c>
      <c r="BU84" s="40">
        <v>0.33217938681795811</v>
      </c>
      <c r="BV84" s="38">
        <v>104055.92000000001</v>
      </c>
      <c r="BW84" s="39">
        <v>0.32752061641507302</v>
      </c>
      <c r="BX84" s="36">
        <v>72717.699999999983</v>
      </c>
      <c r="BY84" s="39">
        <v>0.33069734233169001</v>
      </c>
      <c r="BZ84" s="36">
        <v>176773.62</v>
      </c>
      <c r="CA84" s="40">
        <v>0.32881997767857141</v>
      </c>
      <c r="CB84" s="116">
        <f t="shared" si="143"/>
        <v>138462.83000000002</v>
      </c>
      <c r="CC84" s="117">
        <f t="shared" si="144"/>
        <v>79471.469999999987</v>
      </c>
      <c r="CD84" s="118">
        <f t="shared" si="145"/>
        <v>217934.3</v>
      </c>
      <c r="CE84" s="32"/>
      <c r="CF84" s="32"/>
      <c r="CG84" s="38">
        <f t="shared" si="146"/>
        <v>34406.910000000003</v>
      </c>
      <c r="CH84" s="39">
        <f t="shared" si="147"/>
        <v>5.2094325120185588E-2</v>
      </c>
      <c r="CI84" s="36">
        <f t="shared" si="148"/>
        <v>6753.77</v>
      </c>
      <c r="CJ84" s="39">
        <f t="shared" si="149"/>
        <v>3.493900699142713E-2</v>
      </c>
      <c r="CK84" s="36">
        <f t="shared" si="150"/>
        <v>41160.680000000008</v>
      </c>
      <c r="CL84" s="40">
        <f t="shared" si="151"/>
        <v>4.8210219320078483E-2</v>
      </c>
      <c r="CM84" s="38">
        <f t="shared" si="152"/>
        <v>104055.92000000001</v>
      </c>
      <c r="CN84" s="39">
        <f t="shared" si="153"/>
        <v>3.6296139723603071E-2</v>
      </c>
      <c r="CO84" s="36">
        <f t="shared" si="154"/>
        <v>72717.699999999983</v>
      </c>
      <c r="CP84" s="39">
        <f t="shared" si="155"/>
        <v>4.5017161421142857E-2</v>
      </c>
      <c r="CQ84" s="36">
        <f t="shared" si="156"/>
        <v>176773.62</v>
      </c>
      <c r="CR84" s="40">
        <f t="shared" si="157"/>
        <v>3.9439100333051327E-2</v>
      </c>
      <c r="CS84" s="152"/>
      <c r="CT84" s="161" t="s">
        <v>82</v>
      </c>
      <c r="CU84" s="38">
        <f t="shared" si="158"/>
        <v>41160.680000000008</v>
      </c>
      <c r="CV84" s="36">
        <f t="shared" si="159"/>
        <v>176773.62</v>
      </c>
      <c r="CW84" s="37">
        <f t="shared" si="160"/>
        <v>217934.3</v>
      </c>
      <c r="CX84"/>
    </row>
    <row r="85" spans="1:104" s="19" customFormat="1" ht="15.6" x14ac:dyDescent="0.3">
      <c r="A85" s="26">
        <v>69</v>
      </c>
      <c r="B85" s="26" t="s">
        <v>83</v>
      </c>
      <c r="C85" s="34"/>
      <c r="D85" s="3">
        <v>351888.41992368526</v>
      </c>
      <c r="E85" s="5">
        <v>3.2331987570627847</v>
      </c>
      <c r="F85" s="3">
        <v>33376.256942499109</v>
      </c>
      <c r="G85" s="5">
        <v>1.0809773591948151</v>
      </c>
      <c r="H85" s="3">
        <v>385264.67686618434</v>
      </c>
      <c r="I85" s="5">
        <v>2.757563250588241</v>
      </c>
      <c r="J85" s="38">
        <v>48339.01030856547</v>
      </c>
      <c r="K85" s="39">
        <v>0.13605929511332071</v>
      </c>
      <c r="L85" s="36">
        <v>89499.658167966467</v>
      </c>
      <c r="M85" s="39">
        <v>0.3085290799867848</v>
      </c>
      <c r="N85" s="36">
        <v>137838.66847653192</v>
      </c>
      <c r="O85" s="40">
        <v>0.21358282841393683</v>
      </c>
      <c r="P85" s="116">
        <f t="shared" si="131"/>
        <v>400227.43023225071</v>
      </c>
      <c r="Q85" s="117">
        <f t="shared" si="132"/>
        <v>122875.91511046558</v>
      </c>
      <c r="R85" s="118">
        <f t="shared" si="133"/>
        <v>523103.34534271632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-33.107054156224677</v>
      </c>
      <c r="AA85" s="39">
        <v>-3.5167294964420277E-5</v>
      </c>
      <c r="AB85" s="36">
        <v>0</v>
      </c>
      <c r="AC85" s="39">
        <v>0</v>
      </c>
      <c r="AD85" s="36">
        <v>-33.107054156224677</v>
      </c>
      <c r="AE85" s="40">
        <v>-2.3989436865592621E-5</v>
      </c>
      <c r="AF85" s="116">
        <f t="shared" si="134"/>
        <v>-33.107054156224677</v>
      </c>
      <c r="AG85" s="117">
        <f t="shared" si="135"/>
        <v>0</v>
      </c>
      <c r="AH85" s="118">
        <f t="shared" si="136"/>
        <v>-33.107054156224677</v>
      </c>
      <c r="AI85" s="32"/>
      <c r="AJ85" s="35">
        <v>679980.63693689322</v>
      </c>
      <c r="AK85" s="39">
        <v>12.670367953060413</v>
      </c>
      <c r="AL85" s="36">
        <v>295373.1331334014</v>
      </c>
      <c r="AM85" s="39">
        <v>10.63870959276046</v>
      </c>
      <c r="AN85" s="36">
        <v>975353.77007029462</v>
      </c>
      <c r="AO85" s="40">
        <v>11.977671526449321</v>
      </c>
      <c r="AP85" s="38">
        <v>206021.87082486879</v>
      </c>
      <c r="AQ85" s="39">
        <v>1.2560317926723128</v>
      </c>
      <c r="AR85" s="36">
        <v>389442.38057650474</v>
      </c>
      <c r="AS85" s="39">
        <v>2.7282574439311267</v>
      </c>
      <c r="AT85" s="36">
        <v>595464.25140137353</v>
      </c>
      <c r="AU85" s="40">
        <v>1.941077195949322</v>
      </c>
      <c r="AV85" s="116">
        <f t="shared" si="137"/>
        <v>886002.50776176201</v>
      </c>
      <c r="AW85" s="117">
        <f t="shared" si="138"/>
        <v>684815.51370990614</v>
      </c>
      <c r="AX85" s="118">
        <f t="shared" si="139"/>
        <v>1570818.021471668</v>
      </c>
      <c r="AY85" s="32"/>
      <c r="AZ85" s="35">
        <v>0</v>
      </c>
      <c r="BA85" s="39">
        <v>0</v>
      </c>
      <c r="BB85" s="39">
        <v>0</v>
      </c>
      <c r="BC85" s="39">
        <v>0</v>
      </c>
      <c r="BD85" s="36">
        <v>0</v>
      </c>
      <c r="BE85" s="40">
        <v>0</v>
      </c>
      <c r="BF85" s="38">
        <v>1072357.0876624491</v>
      </c>
      <c r="BG85" s="39">
        <v>0.98523280998982088</v>
      </c>
      <c r="BH85" s="36">
        <v>1059702.1823375502</v>
      </c>
      <c r="BI85" s="39">
        <v>2.0224873469640268</v>
      </c>
      <c r="BJ85" s="36">
        <v>2132059.2699999996</v>
      </c>
      <c r="BK85" s="40">
        <v>1.3222975024652841</v>
      </c>
      <c r="BL85" s="116">
        <f t="shared" si="140"/>
        <v>1072357.0876624491</v>
      </c>
      <c r="BM85" s="117">
        <f t="shared" si="141"/>
        <v>1059702.1823375502</v>
      </c>
      <c r="BN85" s="118">
        <f t="shared" si="142"/>
        <v>2132059.2699999996</v>
      </c>
      <c r="BO85" s="32"/>
      <c r="BP85" s="35">
        <v>553739.98295573797</v>
      </c>
      <c r="BQ85" s="39">
        <v>5.3639822823684087</v>
      </c>
      <c r="BR85" s="39">
        <v>99057.164990294754</v>
      </c>
      <c r="BS85" s="39">
        <v>4.7904616012329413</v>
      </c>
      <c r="BT85" s="36">
        <v>652797.1479460327</v>
      </c>
      <c r="BU85" s="40">
        <v>5.2682743900544153</v>
      </c>
      <c r="BV85" s="38">
        <v>252573.1907330621</v>
      </c>
      <c r="BW85" s="39">
        <v>0.79498530327553008</v>
      </c>
      <c r="BX85" s="36">
        <v>248961.9113209052</v>
      </c>
      <c r="BY85" s="39">
        <v>1.1322008591531534</v>
      </c>
      <c r="BZ85" s="36">
        <v>501535.1020539673</v>
      </c>
      <c r="CA85" s="40">
        <v>0.93291499638014752</v>
      </c>
      <c r="CB85" s="116">
        <f t="shared" si="143"/>
        <v>806313.17368880007</v>
      </c>
      <c r="CC85" s="117">
        <f t="shared" si="144"/>
        <v>348019.07631119993</v>
      </c>
      <c r="CD85" s="118">
        <f t="shared" si="145"/>
        <v>1154332.25</v>
      </c>
      <c r="CE85" s="32"/>
      <c r="CF85" s="32"/>
      <c r="CG85" s="38">
        <f t="shared" si="146"/>
        <v>1585609.0398163165</v>
      </c>
      <c r="CH85" s="39">
        <f t="shared" si="147"/>
        <v>2.4007163919601173</v>
      </c>
      <c r="CI85" s="36">
        <f t="shared" si="148"/>
        <v>427806.5550661952</v>
      </c>
      <c r="CJ85" s="39">
        <f t="shared" si="149"/>
        <v>2.2131544631274309</v>
      </c>
      <c r="CK85" s="36">
        <f t="shared" si="150"/>
        <v>2013415.5948825115</v>
      </c>
      <c r="CL85" s="40">
        <f t="shared" si="151"/>
        <v>2.3582508212146194</v>
      </c>
      <c r="CM85" s="38">
        <f t="shared" si="152"/>
        <v>1579258.0524747893</v>
      </c>
      <c r="CN85" s="39">
        <f t="shared" si="153"/>
        <v>0.55086698510041732</v>
      </c>
      <c r="CO85" s="36">
        <f t="shared" si="154"/>
        <v>1787606.1324029267</v>
      </c>
      <c r="CP85" s="39">
        <f t="shared" si="155"/>
        <v>1.106648777667713</v>
      </c>
      <c r="CQ85" s="36">
        <f t="shared" si="156"/>
        <v>3366864.184877716</v>
      </c>
      <c r="CR85" s="40">
        <f t="shared" si="157"/>
        <v>0.75116464999217258</v>
      </c>
      <c r="CS85" s="152"/>
      <c r="CT85" s="161" t="s">
        <v>83</v>
      </c>
      <c r="CU85" s="38">
        <f t="shared" si="158"/>
        <v>2013415.5948825115</v>
      </c>
      <c r="CV85" s="36">
        <f t="shared" si="159"/>
        <v>3366864.184877716</v>
      </c>
      <c r="CW85" s="37">
        <f t="shared" si="160"/>
        <v>5380279.7797602275</v>
      </c>
      <c r="CX85"/>
    </row>
    <row r="86" spans="1:104" s="19" customFormat="1" ht="15.6" x14ac:dyDescent="0.3">
      <c r="A86" s="26">
        <v>70</v>
      </c>
      <c r="B86" s="26" t="s">
        <v>84</v>
      </c>
      <c r="C86" s="34"/>
      <c r="D86" s="3">
        <v>2553179.1810031161</v>
      </c>
      <c r="E86" s="5">
        <v>23.458958258325517</v>
      </c>
      <c r="F86" s="3">
        <v>681618.73428831133</v>
      </c>
      <c r="G86" s="5">
        <v>22.076005126580881</v>
      </c>
      <c r="H86" s="3">
        <v>3234797.9152914276</v>
      </c>
      <c r="I86" s="5">
        <v>23.153329100516974</v>
      </c>
      <c r="J86" s="38">
        <v>1401054.9208301557</v>
      </c>
      <c r="K86" s="39">
        <v>3.9435342951037233</v>
      </c>
      <c r="L86" s="36">
        <v>1728336.6401101539</v>
      </c>
      <c r="M86" s="39">
        <v>5.9580351969600427</v>
      </c>
      <c r="N86" s="36">
        <v>3129391.5609403094</v>
      </c>
      <c r="O86" s="40">
        <v>4.8490333531779113</v>
      </c>
      <c r="P86" s="116">
        <f t="shared" si="131"/>
        <v>3954234.1018332718</v>
      </c>
      <c r="Q86" s="117">
        <f t="shared" si="132"/>
        <v>2409955.3743984653</v>
      </c>
      <c r="R86" s="118">
        <f t="shared" si="133"/>
        <v>6364189.4762317371</v>
      </c>
      <c r="S86" s="32"/>
      <c r="T86" s="35">
        <v>188905.32342280028</v>
      </c>
      <c r="U86" s="39">
        <v>0.99134277989452013</v>
      </c>
      <c r="V86" s="39">
        <v>-15829.947116625379</v>
      </c>
      <c r="W86" s="39">
        <v>-0.28416951704709331</v>
      </c>
      <c r="X86" s="36">
        <v>173075.37630617491</v>
      </c>
      <c r="Y86" s="40">
        <v>0.70281277305856349</v>
      </c>
      <c r="Z86" s="38">
        <v>1033811.8444850963</v>
      </c>
      <c r="AA86" s="39">
        <v>1.0981456067085076</v>
      </c>
      <c r="AB86" s="36">
        <v>464803.00761192292</v>
      </c>
      <c r="AC86" s="39">
        <v>1.0596167522590183</v>
      </c>
      <c r="AD86" s="36">
        <v>1498614.8520970191</v>
      </c>
      <c r="AE86" s="40">
        <v>1.0858992832940255</v>
      </c>
      <c r="AF86" s="116">
        <f t="shared" si="134"/>
        <v>1222717.1679078965</v>
      </c>
      <c r="AG86" s="117">
        <f t="shared" si="135"/>
        <v>448973.06049529754</v>
      </c>
      <c r="AH86" s="118">
        <f t="shared" si="136"/>
        <v>1671690.2284031939</v>
      </c>
      <c r="AI86" s="32"/>
      <c r="AJ86" s="35">
        <v>4786116.4282425418</v>
      </c>
      <c r="AK86" s="39">
        <v>89.181739770110909</v>
      </c>
      <c r="AL86" s="36">
        <v>2082900.3362656478</v>
      </c>
      <c r="AM86" s="39">
        <v>75.021622830487246</v>
      </c>
      <c r="AN86" s="36">
        <v>6869016.7645081896</v>
      </c>
      <c r="AO86" s="40">
        <v>84.353830414807504</v>
      </c>
      <c r="AP86" s="38">
        <v>2464232.1915155672</v>
      </c>
      <c r="AQ86" s="39">
        <v>15.02342428344023</v>
      </c>
      <c r="AR86" s="36">
        <v>2418212.9094714243</v>
      </c>
      <c r="AS86" s="39">
        <v>16.940907565091521</v>
      </c>
      <c r="AT86" s="36">
        <v>4882445.1009869911</v>
      </c>
      <c r="AU86" s="40">
        <v>15.915653750324319</v>
      </c>
      <c r="AV86" s="116">
        <f t="shared" si="137"/>
        <v>7250348.6197581086</v>
      </c>
      <c r="AW86" s="117">
        <f t="shared" si="138"/>
        <v>4501113.2457370721</v>
      </c>
      <c r="AX86" s="118">
        <f t="shared" si="139"/>
        <v>11751461.865495181</v>
      </c>
      <c r="AY86" s="32"/>
      <c r="AZ86" s="35">
        <v>5284097.0393770356</v>
      </c>
      <c r="BA86" s="39">
        <v>25.879312009047442</v>
      </c>
      <c r="BB86" s="39">
        <v>1933775.9806229644</v>
      </c>
      <c r="BC86" s="39">
        <v>33.182082617324042</v>
      </c>
      <c r="BD86" s="36">
        <v>7217873.0199999996</v>
      </c>
      <c r="BE86" s="40">
        <v>27.500849729482585</v>
      </c>
      <c r="BF86" s="38">
        <v>3868751.754602659</v>
      </c>
      <c r="BG86" s="39">
        <v>3.5544327595660277</v>
      </c>
      <c r="BH86" s="36">
        <v>3823096.5453973417</v>
      </c>
      <c r="BI86" s="39">
        <v>7.2965447445167717</v>
      </c>
      <c r="BJ86" s="36">
        <v>7691848.3000000007</v>
      </c>
      <c r="BK86" s="40">
        <v>4.7704639076154036</v>
      </c>
      <c r="BL86" s="116">
        <f t="shared" si="140"/>
        <v>9152848.7939796951</v>
      </c>
      <c r="BM86" s="117">
        <f t="shared" si="141"/>
        <v>5756872.5260203062</v>
      </c>
      <c r="BN86" s="118">
        <f t="shared" si="142"/>
        <v>14909721.32</v>
      </c>
      <c r="BO86" s="32"/>
      <c r="BP86" s="35">
        <v>5975156.4900000002</v>
      </c>
      <c r="BQ86" s="39">
        <v>57.880294963819708</v>
      </c>
      <c r="BR86" s="39">
        <v>1257162.98</v>
      </c>
      <c r="BS86" s="39">
        <v>60.79712641454686</v>
      </c>
      <c r="BT86" s="36">
        <v>7232319.4700000007</v>
      </c>
      <c r="BU86" s="40">
        <v>58.36704949520221</v>
      </c>
      <c r="BV86" s="38">
        <v>5687484.8299999991</v>
      </c>
      <c r="BW86" s="39">
        <v>17.901610378083017</v>
      </c>
      <c r="BX86" s="36">
        <v>6614820.6200000001</v>
      </c>
      <c r="BY86" s="39">
        <v>30.082134047623381</v>
      </c>
      <c r="BZ86" s="36">
        <v>12302305.449999999</v>
      </c>
      <c r="CA86" s="40">
        <v>22.883752697172618</v>
      </c>
      <c r="CB86" s="116">
        <f t="shared" si="143"/>
        <v>11662641.32</v>
      </c>
      <c r="CC86" s="117">
        <f t="shared" si="144"/>
        <v>7871983.5999999996</v>
      </c>
      <c r="CD86" s="118">
        <f t="shared" si="145"/>
        <v>19534624.920000002</v>
      </c>
      <c r="CE86" s="32"/>
      <c r="CF86" s="32"/>
      <c r="CG86" s="38">
        <f t="shared" si="146"/>
        <v>18787454.462045494</v>
      </c>
      <c r="CH86" s="39">
        <f t="shared" si="147"/>
        <v>28.445441945425479</v>
      </c>
      <c r="CI86" s="36">
        <f t="shared" si="148"/>
        <v>5939628.0840602983</v>
      </c>
      <c r="CJ86" s="39">
        <f t="shared" si="149"/>
        <v>30.727239327880529</v>
      </c>
      <c r="CK86" s="36">
        <f t="shared" si="150"/>
        <v>24727082.546105795</v>
      </c>
      <c r="CL86" s="40">
        <f t="shared" si="151"/>
        <v>28.962059730146461</v>
      </c>
      <c r="CM86" s="38">
        <f t="shared" si="152"/>
        <v>14455335.541433476</v>
      </c>
      <c r="CN86" s="39">
        <f t="shared" si="153"/>
        <v>5.0422203615463195</v>
      </c>
      <c r="CO86" s="36">
        <f t="shared" si="154"/>
        <v>15049269.722590841</v>
      </c>
      <c r="CP86" s="39">
        <f t="shared" si="155"/>
        <v>9.3165130961538924</v>
      </c>
      <c r="CQ86" s="36">
        <f t="shared" si="156"/>
        <v>29504605.264024317</v>
      </c>
      <c r="CR86" s="40">
        <f t="shared" si="157"/>
        <v>6.5826286031531707</v>
      </c>
      <c r="CS86" s="152"/>
      <c r="CT86" s="161" t="s">
        <v>84</v>
      </c>
      <c r="CU86" s="38">
        <f t="shared" si="158"/>
        <v>24727082.546105795</v>
      </c>
      <c r="CV86" s="36">
        <f t="shared" si="159"/>
        <v>29504605.264024317</v>
      </c>
      <c r="CW86" s="37">
        <f t="shared" si="160"/>
        <v>54231687.810130112</v>
      </c>
      <c r="CX86"/>
    </row>
    <row r="87" spans="1:104" s="19" customFormat="1" ht="15.6" x14ac:dyDescent="0.3">
      <c r="A87" s="26">
        <v>71</v>
      </c>
      <c r="B87" s="26" t="s">
        <v>85</v>
      </c>
      <c r="C87" s="34"/>
      <c r="D87" s="3">
        <v>22736.023812164603</v>
      </c>
      <c r="E87" s="5">
        <v>0.2089016852159635</v>
      </c>
      <c r="F87" s="3">
        <v>6072.5776503869674</v>
      </c>
      <c r="G87" s="5">
        <v>0.19667630685279724</v>
      </c>
      <c r="H87" s="3">
        <v>28808.601462551571</v>
      </c>
      <c r="I87" s="5">
        <v>0.20619990739916091</v>
      </c>
      <c r="J87" s="38">
        <v>10804.108494266547</v>
      </c>
      <c r="K87" s="39">
        <v>3.0410208580486174E-2</v>
      </c>
      <c r="L87" s="36">
        <v>15397.843288500999</v>
      </c>
      <c r="M87" s="39">
        <v>5.3080453275767443E-2</v>
      </c>
      <c r="N87" s="36">
        <v>26201.951782767545</v>
      </c>
      <c r="O87" s="40">
        <v>4.0600268658877073E-2</v>
      </c>
      <c r="P87" s="116">
        <f t="shared" si="131"/>
        <v>33540.132306431151</v>
      </c>
      <c r="Q87" s="117">
        <f t="shared" si="132"/>
        <v>21470.420938887968</v>
      </c>
      <c r="R87" s="118">
        <f t="shared" si="133"/>
        <v>55010.553245319119</v>
      </c>
      <c r="S87" s="32"/>
      <c r="T87" s="35">
        <v>-86935.188469419838</v>
      </c>
      <c r="U87" s="39">
        <v>-0.45622097803479228</v>
      </c>
      <c r="V87" s="39">
        <v>-38590.964760322662</v>
      </c>
      <c r="W87" s="39">
        <v>-0.69276136790153053</v>
      </c>
      <c r="X87" s="36">
        <v>-125526.1532297425</v>
      </c>
      <c r="Y87" s="40">
        <v>-0.50972810647947708</v>
      </c>
      <c r="Z87" s="38">
        <v>-171953.99545290176</v>
      </c>
      <c r="AA87" s="39">
        <v>-0.18265463456421152</v>
      </c>
      <c r="AB87" s="36">
        <v>-76398.519694115035</v>
      </c>
      <c r="AC87" s="39">
        <v>-0.17416658237991628</v>
      </c>
      <c r="AD87" s="36">
        <v>-248352.51514701679</v>
      </c>
      <c r="AE87" s="40">
        <v>-0.17995672325350404</v>
      </c>
      <c r="AF87" s="116">
        <f t="shared" si="134"/>
        <v>-258889.18392232159</v>
      </c>
      <c r="AG87" s="117">
        <f t="shared" si="135"/>
        <v>-114989.4844544377</v>
      </c>
      <c r="AH87" s="118">
        <f t="shared" si="136"/>
        <v>-373878.66837675928</v>
      </c>
      <c r="AI87" s="32"/>
      <c r="AJ87" s="35">
        <v>936.759201361691</v>
      </c>
      <c r="AK87" s="39">
        <v>1.745503198169622E-2</v>
      </c>
      <c r="AL87" s="36">
        <v>405.28852616125312</v>
      </c>
      <c r="AM87" s="39">
        <v>1.4597627364978142E-2</v>
      </c>
      <c r="AN87" s="36">
        <v>1342.0477275229441</v>
      </c>
      <c r="AO87" s="40">
        <v>1.6480796349338019E-2</v>
      </c>
      <c r="AP87" s="38">
        <v>231.26811504914608</v>
      </c>
      <c r="AQ87" s="39">
        <v>1.4099479049001138E-3</v>
      </c>
      <c r="AR87" s="36">
        <v>706.04350546390856</v>
      </c>
      <c r="AS87" s="39">
        <v>4.9462219460286146E-3</v>
      </c>
      <c r="AT87" s="36">
        <v>937.31162051305466</v>
      </c>
      <c r="AU87" s="40">
        <v>3.0554213922908192E-3</v>
      </c>
      <c r="AV87" s="116">
        <f t="shared" si="137"/>
        <v>1168.0273164108371</v>
      </c>
      <c r="AW87" s="117">
        <f t="shared" si="138"/>
        <v>1111.3320316251616</v>
      </c>
      <c r="AX87" s="118">
        <f t="shared" si="139"/>
        <v>2279.3593480359987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40"/>
        <v>0</v>
      </c>
      <c r="BM87" s="117">
        <f t="shared" si="141"/>
        <v>0</v>
      </c>
      <c r="BN87" s="118">
        <f t="shared" si="142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43"/>
        <v>0</v>
      </c>
      <c r="CC87" s="117">
        <f t="shared" si="144"/>
        <v>0</v>
      </c>
      <c r="CD87" s="118">
        <f t="shared" si="145"/>
        <v>0</v>
      </c>
      <c r="CE87" s="32"/>
      <c r="CF87" s="32"/>
      <c r="CG87" s="38">
        <f t="shared" si="146"/>
        <v>-63262.405455893546</v>
      </c>
      <c r="CH87" s="39">
        <f t="shared" si="147"/>
        <v>-9.5783443433435922E-2</v>
      </c>
      <c r="CI87" s="36">
        <f t="shared" si="148"/>
        <v>-32113.098583774441</v>
      </c>
      <c r="CJ87" s="39">
        <f t="shared" si="149"/>
        <v>-0.16612940267952325</v>
      </c>
      <c r="CK87" s="36">
        <f t="shared" si="150"/>
        <v>-95375.504039667983</v>
      </c>
      <c r="CL87" s="40">
        <f t="shared" si="151"/>
        <v>-0.11171034996300896</v>
      </c>
      <c r="CM87" s="38">
        <f t="shared" si="152"/>
        <v>-160918.61884358607</v>
      </c>
      <c r="CN87" s="39">
        <f t="shared" si="153"/>
        <v>-5.6130633160285603E-2</v>
      </c>
      <c r="CO87" s="36">
        <f t="shared" si="154"/>
        <v>-60294.632900150129</v>
      </c>
      <c r="CP87" s="39">
        <f t="shared" si="155"/>
        <v>-3.732644489711047E-2</v>
      </c>
      <c r="CQ87" s="36">
        <f t="shared" si="156"/>
        <v>-221213.25174373621</v>
      </c>
      <c r="CR87" s="40">
        <f t="shared" si="157"/>
        <v>-4.9353809864400321E-2</v>
      </c>
      <c r="CS87" s="152"/>
      <c r="CT87" s="161" t="s">
        <v>85</v>
      </c>
      <c r="CU87" s="38">
        <f t="shared" si="158"/>
        <v>-95375.504039667983</v>
      </c>
      <c r="CV87" s="36">
        <f t="shared" si="159"/>
        <v>-221213.25174373621</v>
      </c>
      <c r="CW87" s="37">
        <f t="shared" si="160"/>
        <v>-316588.75578340422</v>
      </c>
      <c r="CX87"/>
    </row>
    <row r="88" spans="1:104" s="19" customFormat="1" ht="15.6" x14ac:dyDescent="0.3">
      <c r="A88" s="26">
        <v>72</v>
      </c>
      <c r="B88" s="26" t="s">
        <v>86</v>
      </c>
      <c r="C88" s="34"/>
      <c r="D88" s="3">
        <v>7459.4060006521595</v>
      </c>
      <c r="E88" s="5">
        <v>6.8538038890184866E-2</v>
      </c>
      <c r="F88" s="3">
        <v>1626.6108191955784</v>
      </c>
      <c r="G88" s="5">
        <v>5.2682044927956292E-2</v>
      </c>
      <c r="H88" s="3">
        <v>9086.0168198477386</v>
      </c>
      <c r="I88" s="5">
        <v>6.5033904173211601E-2</v>
      </c>
      <c r="J88" s="38">
        <v>8097.5022672247978</v>
      </c>
      <c r="K88" s="39">
        <v>2.2791952992506727E-2</v>
      </c>
      <c r="L88" s="36">
        <v>7361.804949594447</v>
      </c>
      <c r="M88" s="39">
        <v>2.5378095901526957E-2</v>
      </c>
      <c r="N88" s="36">
        <v>15459.307216819245</v>
      </c>
      <c r="O88" s="40">
        <v>2.395439971367979E-2</v>
      </c>
      <c r="P88" s="116">
        <f t="shared" si="131"/>
        <v>15556.908267876957</v>
      </c>
      <c r="Q88" s="117">
        <f t="shared" si="132"/>
        <v>8988.415768790026</v>
      </c>
      <c r="R88" s="118">
        <f t="shared" si="133"/>
        <v>24545.324036666985</v>
      </c>
      <c r="S88" s="32"/>
      <c r="T88" s="35">
        <v>460.56173548234506</v>
      </c>
      <c r="U88" s="39">
        <v>2.4169490985927688E-3</v>
      </c>
      <c r="V88" s="39">
        <v>117.90457298189574</v>
      </c>
      <c r="W88" s="39">
        <v>2.1165506943937053E-3</v>
      </c>
      <c r="X88" s="36">
        <v>578.4663084642408</v>
      </c>
      <c r="Y88" s="40">
        <v>2.3489968304532217E-3</v>
      </c>
      <c r="Z88" s="38">
        <v>323.48001653152937</v>
      </c>
      <c r="AA88" s="39">
        <v>3.4361006880223978E-4</v>
      </c>
      <c r="AB88" s="36">
        <v>267.16040693269861</v>
      </c>
      <c r="AC88" s="39">
        <v>6.0904864660983788E-4</v>
      </c>
      <c r="AD88" s="36">
        <v>590.64042346422798</v>
      </c>
      <c r="AE88" s="40">
        <v>4.2797921802710298E-4</v>
      </c>
      <c r="AF88" s="116">
        <f t="shared" si="134"/>
        <v>784.04175201387443</v>
      </c>
      <c r="AG88" s="117">
        <f t="shared" si="135"/>
        <v>385.06497991459435</v>
      </c>
      <c r="AH88" s="118">
        <f t="shared" si="136"/>
        <v>1169.1067319284689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37"/>
        <v>0</v>
      </c>
      <c r="AW88" s="117">
        <f t="shared" si="138"/>
        <v>0</v>
      </c>
      <c r="AX88" s="118">
        <f t="shared" si="139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40"/>
        <v>0</v>
      </c>
      <c r="BM88" s="117">
        <f t="shared" si="141"/>
        <v>0</v>
      </c>
      <c r="BN88" s="118">
        <f t="shared" si="142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43"/>
        <v>0</v>
      </c>
      <c r="CC88" s="117">
        <f t="shared" si="144"/>
        <v>0</v>
      </c>
      <c r="CD88" s="118">
        <f t="shared" si="145"/>
        <v>0</v>
      </c>
      <c r="CE88" s="32"/>
      <c r="CF88" s="32"/>
      <c r="CG88" s="38">
        <f t="shared" si="146"/>
        <v>7919.9677361345048</v>
      </c>
      <c r="CH88" s="39">
        <f t="shared" si="147"/>
        <v>1.1991352149541213E-2</v>
      </c>
      <c r="CI88" s="36">
        <f t="shared" si="148"/>
        <v>1744.515392177474</v>
      </c>
      <c r="CJ88" s="39">
        <f t="shared" si="149"/>
        <v>9.0248313880900606E-3</v>
      </c>
      <c r="CK88" s="36">
        <f t="shared" si="150"/>
        <v>9664.4831283119784</v>
      </c>
      <c r="CL88" s="40">
        <f t="shared" si="151"/>
        <v>1.1319707333093587E-2</v>
      </c>
      <c r="CM88" s="38">
        <f t="shared" si="152"/>
        <v>8420.9822837563279</v>
      </c>
      <c r="CN88" s="39">
        <f t="shared" si="153"/>
        <v>2.9373547375411771E-3</v>
      </c>
      <c r="CO88" s="36">
        <f t="shared" si="154"/>
        <v>7628.9653565271456</v>
      </c>
      <c r="CP88" s="39">
        <f t="shared" si="155"/>
        <v>4.7228441621653223E-3</v>
      </c>
      <c r="CQ88" s="36">
        <f t="shared" si="156"/>
        <v>16049.947640283473</v>
      </c>
      <c r="CR88" s="40">
        <f t="shared" si="157"/>
        <v>3.5808255514898678E-3</v>
      </c>
      <c r="CS88" s="152"/>
      <c r="CT88" s="161" t="s">
        <v>86</v>
      </c>
      <c r="CU88" s="38">
        <f t="shared" si="158"/>
        <v>9664.4831283119784</v>
      </c>
      <c r="CV88" s="36">
        <f t="shared" si="159"/>
        <v>16049.947640283473</v>
      </c>
      <c r="CW88" s="37">
        <f t="shared" si="160"/>
        <v>25714.430768595452</v>
      </c>
      <c r="CX88"/>
    </row>
    <row r="89" spans="1:104" s="19" customFormat="1" ht="15.6" x14ac:dyDescent="0.3">
      <c r="A89" s="26">
        <v>73</v>
      </c>
      <c r="B89" s="26" t="s">
        <v>87</v>
      </c>
      <c r="C89" s="34"/>
      <c r="D89" s="3">
        <v>5809.1379277929782</v>
      </c>
      <c r="E89" s="5">
        <v>5.3375150940800635E-2</v>
      </c>
      <c r="F89" s="3">
        <v>1648.0111604481608</v>
      </c>
      <c r="G89" s="5">
        <v>5.3375150940800649E-2</v>
      </c>
      <c r="H89" s="3">
        <v>7457.149088241139</v>
      </c>
      <c r="I89" s="5">
        <v>5.3375150940800642E-2</v>
      </c>
      <c r="J89" s="38">
        <v>18963.070251096709</v>
      </c>
      <c r="K89" s="39">
        <v>5.3375150940800635E-2</v>
      </c>
      <c r="L89" s="36">
        <v>15483.330660662155</v>
      </c>
      <c r="M89" s="39">
        <v>5.3375150940800649E-2</v>
      </c>
      <c r="N89" s="36">
        <v>34446.400911758865</v>
      </c>
      <c r="O89" s="40">
        <v>5.3375150940800642E-2</v>
      </c>
      <c r="P89" s="116">
        <f t="shared" si="131"/>
        <v>24772.208178889687</v>
      </c>
      <c r="Q89" s="117">
        <f t="shared" si="132"/>
        <v>17131.341821110316</v>
      </c>
      <c r="R89" s="118">
        <f t="shared" si="133"/>
        <v>41903.550000000003</v>
      </c>
      <c r="S89" s="32"/>
      <c r="T89" s="35">
        <v>27978.74712751004</v>
      </c>
      <c r="U89" s="39">
        <v>0.14682767246994327</v>
      </c>
      <c r="V89" s="39">
        <v>7105.6867213665828</v>
      </c>
      <c r="W89" s="39">
        <v>0.12755693679974478</v>
      </c>
      <c r="X89" s="36">
        <v>35084.433848876623</v>
      </c>
      <c r="Y89" s="40">
        <v>0.14246849419468216</v>
      </c>
      <c r="Z89" s="38">
        <v>22168.720101323179</v>
      </c>
      <c r="AA89" s="39">
        <v>2.3548272072413449E-2</v>
      </c>
      <c r="AB89" s="36">
        <v>16736.662587120132</v>
      </c>
      <c r="AC89" s="39">
        <v>3.8154761831976448E-2</v>
      </c>
      <c r="AD89" s="36">
        <v>38905.382688443307</v>
      </c>
      <c r="AE89" s="40">
        <v>2.8190917178315348E-2</v>
      </c>
      <c r="AF89" s="116">
        <f t="shared" si="134"/>
        <v>50147.467228833222</v>
      </c>
      <c r="AG89" s="117">
        <f t="shared" si="135"/>
        <v>23842.349308486715</v>
      </c>
      <c r="AH89" s="118">
        <f t="shared" si="136"/>
        <v>73989.816537319944</v>
      </c>
      <c r="AI89" s="32"/>
      <c r="AJ89" s="35">
        <v>21126.969884976406</v>
      </c>
      <c r="AK89" s="39">
        <v>0.39366780116228606</v>
      </c>
      <c r="AL89" s="36">
        <v>9140.5758005778116</v>
      </c>
      <c r="AM89" s="39">
        <v>0.32922402393667383</v>
      </c>
      <c r="AN89" s="36">
        <v>30267.545685554218</v>
      </c>
      <c r="AO89" s="40">
        <v>0.37169561574282789</v>
      </c>
      <c r="AP89" s="38">
        <v>4809.2010904373064</v>
      </c>
      <c r="AQ89" s="39">
        <v>2.9319748640077224E-2</v>
      </c>
      <c r="AR89" s="36">
        <v>14682.115585417554</v>
      </c>
      <c r="AS89" s="39">
        <v>0.10285627126476457</v>
      </c>
      <c r="AT89" s="36">
        <v>19491.316675854861</v>
      </c>
      <c r="AU89" s="40">
        <v>6.3537232049596964E-2</v>
      </c>
      <c r="AV89" s="116">
        <f t="shared" si="137"/>
        <v>25936.170975413712</v>
      </c>
      <c r="AW89" s="117">
        <f t="shared" si="138"/>
        <v>23822.691385995364</v>
      </c>
      <c r="AX89" s="118">
        <f t="shared" si="139"/>
        <v>49758.862361409076</v>
      </c>
      <c r="AY89" s="32"/>
      <c r="AZ89" s="35">
        <v>136967.52986200814</v>
      </c>
      <c r="BA89" s="39">
        <v>0.67081005780039993</v>
      </c>
      <c r="BB89" s="39">
        <v>50124.840137991858</v>
      </c>
      <c r="BC89" s="39">
        <v>0.86010303329095672</v>
      </c>
      <c r="BD89" s="36">
        <v>187092.37</v>
      </c>
      <c r="BE89" s="40">
        <v>0.71284146155604666</v>
      </c>
      <c r="BF89" s="38">
        <v>53825.362033886377</v>
      </c>
      <c r="BG89" s="39">
        <v>4.945228907001728E-2</v>
      </c>
      <c r="BH89" s="36">
        <v>53190.167966113637</v>
      </c>
      <c r="BI89" s="39">
        <v>0.10151573101138474</v>
      </c>
      <c r="BJ89" s="36">
        <v>107015.53000000001</v>
      </c>
      <c r="BK89" s="40">
        <v>6.6370747771941047E-2</v>
      </c>
      <c r="BL89" s="116">
        <f t="shared" si="140"/>
        <v>190792.89189589451</v>
      </c>
      <c r="BM89" s="117">
        <f t="shared" si="141"/>
        <v>103315.00810410549</v>
      </c>
      <c r="BN89" s="118">
        <f t="shared" si="142"/>
        <v>294107.90000000002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43"/>
        <v>0</v>
      </c>
      <c r="CC89" s="117">
        <f t="shared" si="144"/>
        <v>0</v>
      </c>
      <c r="CD89" s="118">
        <f t="shared" si="145"/>
        <v>0</v>
      </c>
      <c r="CE89" s="32"/>
      <c r="CF89" s="32"/>
      <c r="CG89" s="38">
        <f t="shared" si="146"/>
        <v>191882.38480228756</v>
      </c>
      <c r="CH89" s="39">
        <f t="shared" si="147"/>
        <v>0.29052255313618469</v>
      </c>
      <c r="CI89" s="36">
        <f t="shared" si="148"/>
        <v>68019.113820384417</v>
      </c>
      <c r="CJ89" s="39">
        <f t="shared" si="149"/>
        <v>0.35188054868926372</v>
      </c>
      <c r="CK89" s="36">
        <f t="shared" si="150"/>
        <v>259901.49862267199</v>
      </c>
      <c r="CL89" s="40">
        <f t="shared" si="151"/>
        <v>0.30441451040692452</v>
      </c>
      <c r="CM89" s="38">
        <f t="shared" si="152"/>
        <v>99766.353476743578</v>
      </c>
      <c r="CN89" s="39">
        <f t="shared" si="153"/>
        <v>3.4799879771436913E-2</v>
      </c>
      <c r="CO89" s="36">
        <f t="shared" si="154"/>
        <v>100092.27679931348</v>
      </c>
      <c r="CP89" s="39">
        <f t="shared" si="155"/>
        <v>6.1963870992680026E-2</v>
      </c>
      <c r="CQ89" s="36">
        <f t="shared" si="156"/>
        <v>199858.63027605705</v>
      </c>
      <c r="CR89" s="40">
        <f t="shared" si="157"/>
        <v>4.4589484403179752E-2</v>
      </c>
      <c r="CS89" s="152"/>
      <c r="CT89" s="161" t="s">
        <v>87</v>
      </c>
      <c r="CU89" s="38">
        <f t="shared" si="158"/>
        <v>259901.49862267199</v>
      </c>
      <c r="CV89" s="36">
        <f t="shared" si="159"/>
        <v>199858.63027605705</v>
      </c>
      <c r="CW89" s="37">
        <f t="shared" si="160"/>
        <v>459760.12889872905</v>
      </c>
      <c r="CX89"/>
    </row>
    <row r="90" spans="1:104" s="19" customFormat="1" ht="15.6" x14ac:dyDescent="0.3">
      <c r="A90" s="26">
        <v>74</v>
      </c>
      <c r="B90" s="26" t="s">
        <v>88</v>
      </c>
      <c r="C90" s="34"/>
      <c r="D90" s="3">
        <v>6908.1799999999994</v>
      </c>
      <c r="E90" s="5">
        <v>6.3473299275974851E-2</v>
      </c>
      <c r="F90" s="3">
        <v>3053.9686824851083</v>
      </c>
      <c r="G90" s="5">
        <v>9.8910761837190969E-2</v>
      </c>
      <c r="H90" s="3">
        <v>9962.1486824851072</v>
      </c>
      <c r="I90" s="5">
        <v>7.1304889218428674E-2</v>
      </c>
      <c r="J90" s="38">
        <v>10983.269999999999</v>
      </c>
      <c r="K90" s="39">
        <v>3.0914492553739452E-2</v>
      </c>
      <c r="L90" s="36">
        <v>7743.7513175148915</v>
      </c>
      <c r="M90" s="39">
        <v>2.6694766421962154E-2</v>
      </c>
      <c r="N90" s="36">
        <v>18727.021317514889</v>
      </c>
      <c r="O90" s="40">
        <v>2.901776566017765E-2</v>
      </c>
      <c r="P90" s="116">
        <f t="shared" si="131"/>
        <v>17891.449999999997</v>
      </c>
      <c r="Q90" s="117">
        <f t="shared" si="132"/>
        <v>10797.72</v>
      </c>
      <c r="R90" s="118">
        <f t="shared" si="133"/>
        <v>28689.17</v>
      </c>
      <c r="S90" s="32"/>
      <c r="T90" s="35">
        <v>99362.239999999932</v>
      </c>
      <c r="U90" s="39">
        <v>0.52143601584844235</v>
      </c>
      <c r="V90" s="39">
        <v>39801.780000000013</v>
      </c>
      <c r="W90" s="39">
        <v>0.71449718163214038</v>
      </c>
      <c r="X90" s="36">
        <v>139164.01999999996</v>
      </c>
      <c r="Y90" s="40">
        <v>0.5651078327465574</v>
      </c>
      <c r="Z90" s="38">
        <v>109057.16</v>
      </c>
      <c r="AA90" s="39">
        <v>0.11584375026555742</v>
      </c>
      <c r="AB90" s="36">
        <v>65944.56</v>
      </c>
      <c r="AC90" s="39">
        <v>0.15033457045676299</v>
      </c>
      <c r="AD90" s="36">
        <v>175001.72</v>
      </c>
      <c r="AE90" s="40">
        <v>0.12680659213893808</v>
      </c>
      <c r="AF90" s="116">
        <f t="shared" si="134"/>
        <v>208419.39999999994</v>
      </c>
      <c r="AG90" s="117">
        <f t="shared" si="135"/>
        <v>105746.34000000001</v>
      </c>
      <c r="AH90" s="118">
        <f t="shared" si="136"/>
        <v>314165.73999999993</v>
      </c>
      <c r="AI90" s="32"/>
      <c r="AJ90" s="35">
        <v>59690.458578232312</v>
      </c>
      <c r="AK90" s="39">
        <v>1.11223766147227</v>
      </c>
      <c r="AL90" s="36">
        <v>30623.64277844991</v>
      </c>
      <c r="AM90" s="39">
        <v>1.1029982271448606</v>
      </c>
      <c r="AN90" s="36">
        <v>90314.101356682222</v>
      </c>
      <c r="AO90" s="40">
        <v>1.1090874649295996</v>
      </c>
      <c r="AP90" s="38">
        <v>43251.951166049199</v>
      </c>
      <c r="AQ90" s="39">
        <v>0.26368960509949152</v>
      </c>
      <c r="AR90" s="36">
        <v>39966.735156926596</v>
      </c>
      <c r="AS90" s="39">
        <v>0.27998889730515186</v>
      </c>
      <c r="AT90" s="36">
        <v>83218.686322975787</v>
      </c>
      <c r="AU90" s="40">
        <v>0.27127387398694719</v>
      </c>
      <c r="AV90" s="116">
        <f t="shared" si="137"/>
        <v>102942.40974428151</v>
      </c>
      <c r="AW90" s="117">
        <f t="shared" si="138"/>
        <v>70590.377935376513</v>
      </c>
      <c r="AX90" s="118">
        <f t="shared" si="139"/>
        <v>173532.78767965804</v>
      </c>
      <c r="AY90" s="32"/>
      <c r="AZ90" s="35">
        <v>112035.0991436809</v>
      </c>
      <c r="BA90" s="39">
        <v>0.54870137037560973</v>
      </c>
      <c r="BB90" s="39">
        <v>41000.530856319107</v>
      </c>
      <c r="BC90" s="39">
        <v>0.70353702593319301</v>
      </c>
      <c r="BD90" s="36">
        <v>153035.63</v>
      </c>
      <c r="BE90" s="40">
        <v>0.58308172673931269</v>
      </c>
      <c r="BF90" s="38">
        <v>83661.455170393965</v>
      </c>
      <c r="BG90" s="39">
        <v>7.6864331400129937E-2</v>
      </c>
      <c r="BH90" s="36">
        <v>82674.164829606045</v>
      </c>
      <c r="BI90" s="39">
        <v>0.15778721142185539</v>
      </c>
      <c r="BJ90" s="36">
        <v>166335.62</v>
      </c>
      <c r="BK90" s="40">
        <v>0.10316091020162615</v>
      </c>
      <c r="BL90" s="116">
        <f t="shared" si="140"/>
        <v>195696.55431407486</v>
      </c>
      <c r="BM90" s="117">
        <f t="shared" si="141"/>
        <v>123674.69568592515</v>
      </c>
      <c r="BN90" s="118">
        <f t="shared" si="142"/>
        <v>319371.25</v>
      </c>
      <c r="BO90" s="32"/>
      <c r="BP90" s="35">
        <v>-6276.27</v>
      </c>
      <c r="BQ90" s="39">
        <v>-6.0797128825085006E-2</v>
      </c>
      <c r="BR90" s="39">
        <v>-872.8399999999931</v>
      </c>
      <c r="BS90" s="39">
        <v>-4.2211045555662692E-2</v>
      </c>
      <c r="BT90" s="36">
        <v>-7149.1099999999933</v>
      </c>
      <c r="BU90" s="40">
        <v>-5.7695523399859526E-2</v>
      </c>
      <c r="BV90" s="38">
        <v>-2891.5499999999884</v>
      </c>
      <c r="BW90" s="39">
        <v>-9.1012816800332009E-3</v>
      </c>
      <c r="BX90" s="36">
        <v>2387.7300000000077</v>
      </c>
      <c r="BY90" s="39">
        <v>1.0858648791224819E-2</v>
      </c>
      <c r="BZ90" s="36">
        <v>-503.81999999998061</v>
      </c>
      <c r="CA90" s="40">
        <v>-9.3716517857139249E-4</v>
      </c>
      <c r="CB90" s="116">
        <f t="shared" si="143"/>
        <v>-9167.8199999999888</v>
      </c>
      <c r="CC90" s="117">
        <f t="shared" si="144"/>
        <v>1514.8900000000147</v>
      </c>
      <c r="CD90" s="118">
        <f t="shared" si="145"/>
        <v>-7652.9299999999739</v>
      </c>
      <c r="CE90" s="32"/>
      <c r="CF90" s="32"/>
      <c r="CG90" s="38">
        <f t="shared" si="146"/>
        <v>271719.70772191312</v>
      </c>
      <c r="CH90" s="39">
        <f t="shared" si="147"/>
        <v>0.41140151195289387</v>
      </c>
      <c r="CI90" s="36">
        <f t="shared" si="148"/>
        <v>113607.08231725414</v>
      </c>
      <c r="CJ90" s="39">
        <f t="shared" si="149"/>
        <v>0.58771895450365941</v>
      </c>
      <c r="CK90" s="36">
        <f t="shared" si="150"/>
        <v>385326.79003916727</v>
      </c>
      <c r="CL90" s="40">
        <f t="shared" si="151"/>
        <v>0.45132123807697261</v>
      </c>
      <c r="CM90" s="38">
        <f t="shared" si="152"/>
        <v>244062.28633644321</v>
      </c>
      <c r="CN90" s="39">
        <f t="shared" si="153"/>
        <v>8.5132290850242473E-2</v>
      </c>
      <c r="CO90" s="36">
        <f t="shared" si="154"/>
        <v>198716.94130404753</v>
      </c>
      <c r="CP90" s="39">
        <f t="shared" si="155"/>
        <v>0.12301919097826362</v>
      </c>
      <c r="CQ90" s="36">
        <f t="shared" si="156"/>
        <v>442779.22764049075</v>
      </c>
      <c r="CR90" s="40">
        <f t="shared" si="157"/>
        <v>9.8786314294544E-2</v>
      </c>
      <c r="CS90" s="152"/>
      <c r="CT90" s="161" t="s">
        <v>88</v>
      </c>
      <c r="CU90" s="38">
        <f t="shared" si="158"/>
        <v>385326.79003916727</v>
      </c>
      <c r="CV90" s="36">
        <f t="shared" si="159"/>
        <v>442779.22764049075</v>
      </c>
      <c r="CW90" s="37">
        <f t="shared" si="160"/>
        <v>828106.01767965802</v>
      </c>
      <c r="CX90"/>
    </row>
    <row r="91" spans="1:104" s="19" customFormat="1" ht="15.6" x14ac:dyDescent="0.3">
      <c r="A91" s="26">
        <v>75</v>
      </c>
      <c r="B91" s="26" t="s">
        <v>89</v>
      </c>
      <c r="C91" s="34"/>
      <c r="D91" s="3">
        <v>0</v>
      </c>
      <c r="E91" s="5">
        <v>0</v>
      </c>
      <c r="F91" s="3">
        <v>0</v>
      </c>
      <c r="G91" s="5">
        <v>0</v>
      </c>
      <c r="H91" s="3">
        <v>0</v>
      </c>
      <c r="I91" s="5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31"/>
        <v>0</v>
      </c>
      <c r="Q91" s="117">
        <f t="shared" si="132"/>
        <v>0</v>
      </c>
      <c r="R91" s="118">
        <f t="shared" si="133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34"/>
        <v>0</v>
      </c>
      <c r="AG91" s="117">
        <f t="shared" si="135"/>
        <v>0</v>
      </c>
      <c r="AH91" s="118">
        <f t="shared" si="136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37"/>
        <v>0</v>
      </c>
      <c r="AW91" s="117">
        <f t="shared" si="138"/>
        <v>0</v>
      </c>
      <c r="AX91" s="118">
        <f t="shared" si="139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40"/>
        <v>0</v>
      </c>
      <c r="BM91" s="117">
        <f t="shared" si="141"/>
        <v>0</v>
      </c>
      <c r="BN91" s="118">
        <f t="shared" si="142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43"/>
        <v>0</v>
      </c>
      <c r="CC91" s="117">
        <f t="shared" si="144"/>
        <v>0</v>
      </c>
      <c r="CD91" s="118">
        <f t="shared" si="145"/>
        <v>0</v>
      </c>
      <c r="CE91" s="32"/>
      <c r="CF91" s="32"/>
      <c r="CG91" s="38">
        <f t="shared" si="146"/>
        <v>0</v>
      </c>
      <c r="CH91" s="39">
        <f t="shared" si="147"/>
        <v>0</v>
      </c>
      <c r="CI91" s="36">
        <f t="shared" si="148"/>
        <v>0</v>
      </c>
      <c r="CJ91" s="39">
        <f t="shared" si="149"/>
        <v>0</v>
      </c>
      <c r="CK91" s="36">
        <f t="shared" si="150"/>
        <v>0</v>
      </c>
      <c r="CL91" s="40">
        <f t="shared" si="151"/>
        <v>0</v>
      </c>
      <c r="CM91" s="38">
        <f t="shared" si="152"/>
        <v>0</v>
      </c>
      <c r="CN91" s="39">
        <f t="shared" si="153"/>
        <v>0</v>
      </c>
      <c r="CO91" s="36">
        <f t="shared" si="154"/>
        <v>0</v>
      </c>
      <c r="CP91" s="39">
        <f t="shared" si="155"/>
        <v>0</v>
      </c>
      <c r="CQ91" s="36">
        <f t="shared" si="156"/>
        <v>0</v>
      </c>
      <c r="CR91" s="40">
        <f t="shared" si="157"/>
        <v>0</v>
      </c>
      <c r="CS91" s="152"/>
      <c r="CT91" s="161" t="s">
        <v>89</v>
      </c>
      <c r="CU91" s="38">
        <f t="shared" si="158"/>
        <v>0</v>
      </c>
      <c r="CV91" s="36">
        <f t="shared" si="159"/>
        <v>0</v>
      </c>
      <c r="CW91" s="37">
        <f t="shared" si="160"/>
        <v>0</v>
      </c>
      <c r="CX91"/>
    </row>
    <row r="92" spans="1:104" s="19" customFormat="1" ht="15.6" x14ac:dyDescent="0.3">
      <c r="A92" s="26">
        <v>76</v>
      </c>
      <c r="B92" s="26" t="s">
        <v>100</v>
      </c>
      <c r="C92" s="34"/>
      <c r="D92" s="3">
        <v>223275.61445398917</v>
      </c>
      <c r="E92" s="5">
        <v>2.0514867732550734</v>
      </c>
      <c r="F92" s="3">
        <v>63341.705611023652</v>
      </c>
      <c r="G92" s="5">
        <v>2.0514867732550734</v>
      </c>
      <c r="H92" s="3">
        <v>286617.32006501284</v>
      </c>
      <c r="I92" s="5">
        <v>2.0514867732550734</v>
      </c>
      <c r="J92" s="38">
        <v>728850.16931528924</v>
      </c>
      <c r="K92" s="39">
        <v>2.0514867732550734</v>
      </c>
      <c r="L92" s="36">
        <v>595105.54061969812</v>
      </c>
      <c r="M92" s="39">
        <v>2.0514867732550739</v>
      </c>
      <c r="N92" s="36">
        <v>1323955.7099349874</v>
      </c>
      <c r="O92" s="40">
        <v>2.0514867732550734</v>
      </c>
      <c r="P92" s="116">
        <f t="shared" si="131"/>
        <v>952125.78376927844</v>
      </c>
      <c r="Q92" s="117">
        <f t="shared" si="132"/>
        <v>658447.24623072182</v>
      </c>
      <c r="R92" s="118">
        <f t="shared" si="133"/>
        <v>1610573.0300000003</v>
      </c>
      <c r="S92" s="32"/>
      <c r="T92" s="35">
        <v>292517.95999999996</v>
      </c>
      <c r="U92" s="39">
        <v>1.5350841489333786</v>
      </c>
      <c r="V92" s="39">
        <v>174097.71000000002</v>
      </c>
      <c r="W92" s="39">
        <v>3.1252954798405921</v>
      </c>
      <c r="X92" s="36">
        <v>466615.67</v>
      </c>
      <c r="Y92" s="40">
        <v>1.8948013286716126</v>
      </c>
      <c r="Z92" s="38">
        <v>376077.35000000015</v>
      </c>
      <c r="AA92" s="39">
        <v>0.39948051658352968</v>
      </c>
      <c r="AB92" s="36">
        <v>442715.04000000004</v>
      </c>
      <c r="AC92" s="39">
        <v>1.0092625589305417</v>
      </c>
      <c r="AD92" s="36">
        <v>818792.39000000013</v>
      </c>
      <c r="AE92" s="40">
        <v>0.59329858383789791</v>
      </c>
      <c r="AF92" s="116">
        <f t="shared" si="134"/>
        <v>668595.31000000006</v>
      </c>
      <c r="AG92" s="117">
        <f t="shared" si="135"/>
        <v>616812.75</v>
      </c>
      <c r="AH92" s="118">
        <f t="shared" si="136"/>
        <v>1285408.06</v>
      </c>
      <c r="AI92" s="32"/>
      <c r="AJ92" s="35">
        <v>115342.81</v>
      </c>
      <c r="AK92" s="39">
        <v>2.1492315575679655</v>
      </c>
      <c r="AL92" s="36">
        <v>109512.01</v>
      </c>
      <c r="AM92" s="39">
        <v>3.9443887768333092</v>
      </c>
      <c r="AN92" s="36">
        <v>224854.82</v>
      </c>
      <c r="AO92" s="40">
        <v>2.7612926281146</v>
      </c>
      <c r="AP92" s="38">
        <v>66776.84</v>
      </c>
      <c r="AQ92" s="39">
        <v>0.4071113116213283</v>
      </c>
      <c r="AR92" s="36">
        <v>168749.11</v>
      </c>
      <c r="AS92" s="39">
        <v>1.1821800566048308</v>
      </c>
      <c r="AT92" s="36">
        <v>235525.94999999998</v>
      </c>
      <c r="AU92" s="40">
        <v>0.76776070019884601</v>
      </c>
      <c r="AV92" s="116">
        <f t="shared" si="137"/>
        <v>182119.65</v>
      </c>
      <c r="AW92" s="117">
        <f t="shared" si="138"/>
        <v>278261.12</v>
      </c>
      <c r="AX92" s="118">
        <f t="shared" si="139"/>
        <v>460380.77</v>
      </c>
      <c r="AY92" s="32"/>
      <c r="AZ92" s="35">
        <v>634435.59117350238</v>
      </c>
      <c r="BA92" s="39">
        <v>3.1072019478959474</v>
      </c>
      <c r="BB92" s="39">
        <v>232178.98882649757</v>
      </c>
      <c r="BC92" s="39">
        <v>3.9840097645466157</v>
      </c>
      <c r="BD92" s="36">
        <v>866614.58</v>
      </c>
      <c r="BE92" s="40">
        <v>3.3018920216413927</v>
      </c>
      <c r="BF92" s="38">
        <v>1006603.8400320779</v>
      </c>
      <c r="BG92" s="39">
        <v>0.92482172335258783</v>
      </c>
      <c r="BH92" s="36">
        <v>994724.88996792224</v>
      </c>
      <c r="BI92" s="39">
        <v>1.8984753803493402</v>
      </c>
      <c r="BJ92" s="36">
        <v>2001328.73</v>
      </c>
      <c r="BK92" s="40">
        <v>1.2412187684121088</v>
      </c>
      <c r="BL92" s="116">
        <f t="shared" si="140"/>
        <v>1641039.4312055802</v>
      </c>
      <c r="BM92" s="117">
        <f t="shared" si="141"/>
        <v>1226903.8787944198</v>
      </c>
      <c r="BN92" s="118">
        <f t="shared" si="142"/>
        <v>2867943.31</v>
      </c>
      <c r="BO92" s="32"/>
      <c r="BP92" s="35">
        <v>364363.89</v>
      </c>
      <c r="BQ92" s="39">
        <v>3.52952922030746</v>
      </c>
      <c r="BR92" s="39">
        <v>216916.92000000004</v>
      </c>
      <c r="BS92" s="39">
        <v>10.490227294709355</v>
      </c>
      <c r="BT92" s="36">
        <v>581280.81000000006</v>
      </c>
      <c r="BU92" s="40">
        <v>4.6911154780447264</v>
      </c>
      <c r="BV92" s="38">
        <v>398866.5</v>
      </c>
      <c r="BW92" s="39">
        <v>1.255449972931119</v>
      </c>
      <c r="BX92" s="36">
        <v>1016667.59</v>
      </c>
      <c r="BY92" s="39">
        <v>4.6234860295053934</v>
      </c>
      <c r="BZ92" s="36">
        <v>1415534.0899999999</v>
      </c>
      <c r="CA92" s="40">
        <v>2.633061923363095</v>
      </c>
      <c r="CB92" s="116">
        <f t="shared" si="143"/>
        <v>763230.39</v>
      </c>
      <c r="CC92" s="117">
        <f t="shared" si="144"/>
        <v>1233584.51</v>
      </c>
      <c r="CD92" s="118">
        <f t="shared" si="145"/>
        <v>1996814.9</v>
      </c>
      <c r="CE92" s="32"/>
      <c r="CF92" s="32"/>
      <c r="CG92" s="38">
        <f t="shared" si="146"/>
        <v>1629935.8656274914</v>
      </c>
      <c r="CH92" s="39">
        <f t="shared" si="147"/>
        <v>2.467830122177483</v>
      </c>
      <c r="CI92" s="36">
        <f t="shared" si="148"/>
        <v>796047.33443752129</v>
      </c>
      <c r="CJ92" s="39">
        <f t="shared" si="149"/>
        <v>4.1181596920563601</v>
      </c>
      <c r="CK92" s="36">
        <f t="shared" si="150"/>
        <v>2425983.2000650126</v>
      </c>
      <c r="CL92" s="40">
        <f t="shared" si="151"/>
        <v>2.8414783755263535</v>
      </c>
      <c r="CM92" s="38">
        <f t="shared" si="152"/>
        <v>2577174.6993473675</v>
      </c>
      <c r="CN92" s="39">
        <f t="shared" si="153"/>
        <v>0.8989540718072242</v>
      </c>
      <c r="CO92" s="36">
        <f t="shared" si="154"/>
        <v>3217962.1705876202</v>
      </c>
      <c r="CP92" s="39">
        <f t="shared" si="155"/>
        <v>1.9921356489613147</v>
      </c>
      <c r="CQ92" s="36">
        <f t="shared" si="156"/>
        <v>5795136.8699349873</v>
      </c>
      <c r="CR92" s="40">
        <f t="shared" si="157"/>
        <v>1.2929247274402764</v>
      </c>
      <c r="CS92" s="152"/>
      <c r="CT92" s="161" t="s">
        <v>100</v>
      </c>
      <c r="CU92" s="38">
        <f t="shared" si="158"/>
        <v>2425983.2000650126</v>
      </c>
      <c r="CV92" s="36">
        <f t="shared" si="159"/>
        <v>5795136.8699349873</v>
      </c>
      <c r="CW92" s="37">
        <f t="shared" si="160"/>
        <v>8221120.0700000003</v>
      </c>
      <c r="CX92"/>
    </row>
    <row r="93" spans="1:104" s="19" customFormat="1" ht="15.6" x14ac:dyDescent="0.3">
      <c r="A93" s="26">
        <v>77</v>
      </c>
      <c r="B93" s="26" t="s">
        <v>101</v>
      </c>
      <c r="C93" s="34"/>
      <c r="D93" s="3">
        <v>1107484.3482624257</v>
      </c>
      <c r="E93" s="5">
        <v>10.175717118071463</v>
      </c>
      <c r="F93" s="3">
        <v>314185.44173757441</v>
      </c>
      <c r="G93" s="5">
        <v>10.175717118071461</v>
      </c>
      <c r="H93" s="3">
        <v>1421669.79</v>
      </c>
      <c r="I93" s="5">
        <v>10.175717118071461</v>
      </c>
      <c r="J93" s="38">
        <v>354778.15748535714</v>
      </c>
      <c r="K93" s="39">
        <v>0.99859028393278837</v>
      </c>
      <c r="L93" s="36">
        <v>289676.06251464284</v>
      </c>
      <c r="M93" s="39">
        <v>0.99859028393278815</v>
      </c>
      <c r="N93" s="36">
        <v>644454.22</v>
      </c>
      <c r="O93" s="40">
        <v>0.99859028393278826</v>
      </c>
      <c r="P93" s="116">
        <f t="shared" si="131"/>
        <v>1462262.505747783</v>
      </c>
      <c r="Q93" s="117">
        <f t="shared" si="132"/>
        <v>603861.50425221724</v>
      </c>
      <c r="R93" s="118">
        <f t="shared" si="133"/>
        <v>2066124.0100000002</v>
      </c>
      <c r="S93" s="32"/>
      <c r="T93" s="35">
        <v>2185502.2800000003</v>
      </c>
      <c r="U93" s="39">
        <v>11.469141612657765</v>
      </c>
      <c r="V93" s="39">
        <v>727956.84000000008</v>
      </c>
      <c r="W93" s="39">
        <v>13.067835421678097</v>
      </c>
      <c r="X93" s="36">
        <v>2913459.12</v>
      </c>
      <c r="Y93" s="40">
        <v>11.830777589630515</v>
      </c>
      <c r="Z93" s="38">
        <v>561431.9</v>
      </c>
      <c r="AA93" s="39">
        <v>0.5963696176822999</v>
      </c>
      <c r="AB93" s="36">
        <v>860022.52000000025</v>
      </c>
      <c r="AC93" s="39">
        <v>1.9606032116575332</v>
      </c>
      <c r="AD93" s="36">
        <v>1421454.4200000004</v>
      </c>
      <c r="AE93" s="40">
        <v>1.0299886817171331</v>
      </c>
      <c r="AF93" s="116">
        <f t="shared" si="134"/>
        <v>2746934.18</v>
      </c>
      <c r="AG93" s="117">
        <f t="shared" si="135"/>
        <v>1587979.3600000003</v>
      </c>
      <c r="AH93" s="118">
        <f t="shared" si="136"/>
        <v>4334913.540000001</v>
      </c>
      <c r="AI93" s="32"/>
      <c r="AJ93" s="35">
        <v>327950</v>
      </c>
      <c r="AK93" s="39">
        <v>6.1108316097415543</v>
      </c>
      <c r="AL93" s="36">
        <v>188139.55</v>
      </c>
      <c r="AM93" s="39">
        <v>6.7763848869039043</v>
      </c>
      <c r="AN93" s="36">
        <v>516089.55</v>
      </c>
      <c r="AO93" s="40">
        <v>6.3377528214070811</v>
      </c>
      <c r="AP93" s="38">
        <v>61159.21</v>
      </c>
      <c r="AQ93" s="39">
        <v>0.37286289978418052</v>
      </c>
      <c r="AR93" s="36">
        <v>172699.46</v>
      </c>
      <c r="AS93" s="39">
        <v>1.2098544247043659</v>
      </c>
      <c r="AT93" s="36">
        <v>233858.66999999998</v>
      </c>
      <c r="AU93" s="40">
        <v>0.76232574893242488</v>
      </c>
      <c r="AV93" s="116">
        <f t="shared" si="137"/>
        <v>389109.21</v>
      </c>
      <c r="AW93" s="117">
        <f t="shared" si="138"/>
        <v>360839.01</v>
      </c>
      <c r="AX93" s="118">
        <f t="shared" si="139"/>
        <v>749948.22</v>
      </c>
      <c r="AY93" s="32"/>
      <c r="AZ93" s="35">
        <v>370467.49624677317</v>
      </c>
      <c r="BA93" s="39">
        <v>1.8143958850746538</v>
      </c>
      <c r="BB93" s="39">
        <v>135576.83375322679</v>
      </c>
      <c r="BC93" s="39">
        <v>2.3263923761973286</v>
      </c>
      <c r="BD93" s="36">
        <v>506044.32999999996</v>
      </c>
      <c r="BE93" s="40">
        <v>1.9280817267393124</v>
      </c>
      <c r="BF93" s="38">
        <v>1376511.2067841056</v>
      </c>
      <c r="BG93" s="39">
        <v>1.2646757501259471</v>
      </c>
      <c r="BH93" s="36">
        <v>1360266.9732158948</v>
      </c>
      <c r="BI93" s="39">
        <v>2.596128221377842</v>
      </c>
      <c r="BJ93" s="36">
        <v>2736778.1800000006</v>
      </c>
      <c r="BK93" s="40">
        <v>1.697342566004503</v>
      </c>
      <c r="BL93" s="116">
        <f t="shared" si="140"/>
        <v>1746978.7030308787</v>
      </c>
      <c r="BM93" s="117">
        <f t="shared" si="141"/>
        <v>1495843.8069691216</v>
      </c>
      <c r="BN93" s="118">
        <f t="shared" si="142"/>
        <v>3242822.5100000002</v>
      </c>
      <c r="BO93" s="32"/>
      <c r="BP93" s="35">
        <v>959874.48089999997</v>
      </c>
      <c r="BQ93" s="39">
        <v>9.298136069861382</v>
      </c>
      <c r="BR93" s="39">
        <v>194100.25950000004</v>
      </c>
      <c r="BS93" s="39">
        <v>9.386800440081247</v>
      </c>
      <c r="BT93" s="36">
        <v>1153974.7404</v>
      </c>
      <c r="BU93" s="40">
        <v>9.3129321884255631</v>
      </c>
      <c r="BV93" s="38">
        <v>343747.22220000008</v>
      </c>
      <c r="BW93" s="39">
        <v>1.0819596050461433</v>
      </c>
      <c r="BX93" s="36">
        <v>187193.3922</v>
      </c>
      <c r="BY93" s="39">
        <v>0.85129696487366524</v>
      </c>
      <c r="BZ93" s="36">
        <v>530940.61440000008</v>
      </c>
      <c r="CA93" s="40">
        <v>0.98761275000000015</v>
      </c>
      <c r="CB93" s="116">
        <f t="shared" si="143"/>
        <v>1303621.7031</v>
      </c>
      <c r="CC93" s="117">
        <f t="shared" si="144"/>
        <v>381293.65170000005</v>
      </c>
      <c r="CD93" s="118">
        <f t="shared" si="145"/>
        <v>1684915.3548000001</v>
      </c>
      <c r="CE93" s="32"/>
      <c r="CF93" s="32"/>
      <c r="CG93" s="38">
        <f t="shared" si="146"/>
        <v>4951278.6054091994</v>
      </c>
      <c r="CH93" s="39">
        <f t="shared" si="147"/>
        <v>7.4965615171721582</v>
      </c>
      <c r="CI93" s="36">
        <f t="shared" si="148"/>
        <v>1559958.9249908011</v>
      </c>
      <c r="CJ93" s="39">
        <f t="shared" si="149"/>
        <v>8.0700728314101227</v>
      </c>
      <c r="CK93" s="36">
        <f t="shared" si="150"/>
        <v>6511237.5304000005</v>
      </c>
      <c r="CL93" s="40">
        <f t="shared" si="151"/>
        <v>7.6264092183537819</v>
      </c>
      <c r="CM93" s="38">
        <f t="shared" si="152"/>
        <v>2697627.6964694629</v>
      </c>
      <c r="CN93" s="39">
        <f t="shared" si="153"/>
        <v>0.94096973813039297</v>
      </c>
      <c r="CO93" s="36">
        <f t="shared" si="154"/>
        <v>2869858.4079305381</v>
      </c>
      <c r="CP93" s="39">
        <f t="shared" si="155"/>
        <v>1.7766359387828976</v>
      </c>
      <c r="CQ93" s="36">
        <f t="shared" si="156"/>
        <v>5567486.1044000015</v>
      </c>
      <c r="CR93" s="40">
        <f t="shared" si="157"/>
        <v>1.2421346752660309</v>
      </c>
      <c r="CS93" s="152"/>
      <c r="CT93" s="161" t="s">
        <v>101</v>
      </c>
      <c r="CU93" s="38">
        <f t="shared" si="158"/>
        <v>6511237.5304000005</v>
      </c>
      <c r="CV93" s="36">
        <f t="shared" si="159"/>
        <v>5567486.1044000015</v>
      </c>
      <c r="CW93" s="37">
        <f t="shared" si="160"/>
        <v>12078723.634800002</v>
      </c>
      <c r="CX93"/>
    </row>
    <row r="94" spans="1:104" s="19" customFormat="1" ht="15.6" x14ac:dyDescent="0.3">
      <c r="A94" s="26">
        <v>78</v>
      </c>
      <c r="B94" s="26" t="s">
        <v>90</v>
      </c>
      <c r="C94" s="34"/>
      <c r="D94" s="3">
        <v>-3294670.7392599499</v>
      </c>
      <c r="E94" s="5">
        <v>-30.271883744900123</v>
      </c>
      <c r="F94" s="3">
        <v>-1162653.0736458607</v>
      </c>
      <c r="G94" s="5">
        <v>-37.655560099943663</v>
      </c>
      <c r="H94" s="3">
        <v>-4457323.8129058108</v>
      </c>
      <c r="I94" s="5">
        <v>-31.903657616423864</v>
      </c>
      <c r="J94" s="38">
        <v>-2201622.958319603</v>
      </c>
      <c r="K94" s="39">
        <v>-6.1968845845648151</v>
      </c>
      <c r="L94" s="36">
        <v>-2941899.2123637251</v>
      </c>
      <c r="M94" s="39">
        <v>-10.141507531805248</v>
      </c>
      <c r="N94" s="36">
        <v>-5143522.1706833281</v>
      </c>
      <c r="O94" s="40">
        <v>-7.9699552046338624</v>
      </c>
      <c r="P94" s="116">
        <f t="shared" si="131"/>
        <v>-5496293.6975795534</v>
      </c>
      <c r="Q94" s="117">
        <f t="shared" si="132"/>
        <v>-4104552.2860095855</v>
      </c>
      <c r="R94" s="118">
        <f t="shared" si="133"/>
        <v>-9600845.9835891388</v>
      </c>
      <c r="S94" s="32"/>
      <c r="T94" s="35">
        <v>840649.26341026207</v>
      </c>
      <c r="U94" s="39">
        <v>4.4115833402968283</v>
      </c>
      <c r="V94" s="39">
        <v>412045.6268403352</v>
      </c>
      <c r="W94" s="39">
        <v>7.3967907737108245</v>
      </c>
      <c r="X94" s="36">
        <v>1252694.8902505971</v>
      </c>
      <c r="Y94" s="40">
        <v>5.0868586185006848</v>
      </c>
      <c r="Z94" s="38">
        <v>1306960.304287859</v>
      </c>
      <c r="AA94" s="39">
        <v>1.388292002991089</v>
      </c>
      <c r="AB94" s="36">
        <v>729266.77523924224</v>
      </c>
      <c r="AC94" s="39">
        <v>1.662517839287732</v>
      </c>
      <c r="AD94" s="36">
        <v>2036227.0795271012</v>
      </c>
      <c r="AE94" s="40">
        <v>1.4754541656839382</v>
      </c>
      <c r="AF94" s="116">
        <f t="shared" si="134"/>
        <v>2147609.5676981211</v>
      </c>
      <c r="AG94" s="117">
        <f t="shared" si="135"/>
        <v>1141312.4020795776</v>
      </c>
      <c r="AH94" s="118">
        <f t="shared" si="136"/>
        <v>3288921.9697776986</v>
      </c>
      <c r="AI94" s="32"/>
      <c r="AJ94" s="35">
        <v>-2461668.1756741409</v>
      </c>
      <c r="AK94" s="39">
        <v>-45.869308433006147</v>
      </c>
      <c r="AL94" s="36">
        <v>-2419084.2132490277</v>
      </c>
      <c r="AM94" s="39">
        <v>-87.130248280111928</v>
      </c>
      <c r="AN94" s="36">
        <v>-4880752.3889231682</v>
      </c>
      <c r="AO94" s="40">
        <v>-59.937276822379296</v>
      </c>
      <c r="AP94" s="38">
        <v>3837249.0597936567</v>
      </c>
      <c r="AQ94" s="39">
        <v>23.39415129182969</v>
      </c>
      <c r="AR94" s="36">
        <v>1158539.1948082484</v>
      </c>
      <c r="AS94" s="39">
        <v>8.1162023959553355</v>
      </c>
      <c r="AT94" s="36">
        <v>4995788.2546019051</v>
      </c>
      <c r="AU94" s="40">
        <v>16.285126494122323</v>
      </c>
      <c r="AV94" s="116">
        <f t="shared" si="137"/>
        <v>1375580.8841195158</v>
      </c>
      <c r="AW94" s="126">
        <f t="shared" si="138"/>
        <v>-1260545.0184407793</v>
      </c>
      <c r="AX94" s="118">
        <f t="shared" si="139"/>
        <v>115035.86567873647</v>
      </c>
      <c r="AY94" s="32"/>
      <c r="AZ94" s="35">
        <v>1770653.1500753709</v>
      </c>
      <c r="BA94" s="39">
        <v>8.6719235072953023</v>
      </c>
      <c r="BB94" s="39">
        <v>647990.84992462909</v>
      </c>
      <c r="BC94" s="39">
        <v>11.119015921659299</v>
      </c>
      <c r="BD94" s="36">
        <v>2418644</v>
      </c>
      <c r="BE94" s="40">
        <v>9.2152861388402041</v>
      </c>
      <c r="BF94" s="38">
        <v>1521295.4173235418</v>
      </c>
      <c r="BG94" s="39">
        <v>1.3976968829492218</v>
      </c>
      <c r="BH94" s="36">
        <v>1503342.5826764584</v>
      </c>
      <c r="BI94" s="39">
        <v>2.8691941965321548</v>
      </c>
      <c r="BJ94" s="36">
        <v>3024638</v>
      </c>
      <c r="BK94" s="40">
        <v>1.8758724626176049</v>
      </c>
      <c r="BL94" s="116">
        <f t="shared" si="140"/>
        <v>3291948.5673989127</v>
      </c>
      <c r="BM94" s="117">
        <f t="shared" si="141"/>
        <v>2151333.4326010877</v>
      </c>
      <c r="BN94" s="118">
        <f t="shared" si="142"/>
        <v>5443282</v>
      </c>
      <c r="BO94" s="32"/>
      <c r="BP94" s="35">
        <v>1013292.4407112527</v>
      </c>
      <c r="BQ94" s="39">
        <v>9.8155864957063415</v>
      </c>
      <c r="BR94" s="39">
        <v>400488.66108789423</v>
      </c>
      <c r="BS94" s="39">
        <v>19.367862515131744</v>
      </c>
      <c r="BT94" s="36">
        <v>1413781.101799147</v>
      </c>
      <c r="BU94" s="40">
        <v>11.409649682426474</v>
      </c>
      <c r="BV94" s="38">
        <v>937126.60748566221</v>
      </c>
      <c r="BW94" s="39">
        <v>2.9496474986014269</v>
      </c>
      <c r="BX94" s="36">
        <v>1311358.0907151909</v>
      </c>
      <c r="BY94" s="39">
        <v>5.9636462022956307</v>
      </c>
      <c r="BZ94" s="36">
        <v>2248484.6982008531</v>
      </c>
      <c r="CA94" s="40">
        <v>4.1824492154033726</v>
      </c>
      <c r="CB94" s="116">
        <f t="shared" si="143"/>
        <v>1950419.0481969151</v>
      </c>
      <c r="CC94" s="117">
        <f t="shared" si="144"/>
        <v>1711846.7518030852</v>
      </c>
      <c r="CD94" s="118">
        <f t="shared" si="145"/>
        <v>3662265.8000000003</v>
      </c>
      <c r="CE94" s="32"/>
      <c r="CF94" s="32"/>
      <c r="CG94" s="38">
        <f t="shared" si="146"/>
        <v>-2131744.0607372047</v>
      </c>
      <c r="CH94" s="39">
        <f t="shared" si="147"/>
        <v>-3.2276007398824418</v>
      </c>
      <c r="CI94" s="36">
        <f t="shared" si="148"/>
        <v>-2121212.1490420299</v>
      </c>
      <c r="CJ94" s="39">
        <f t="shared" si="149"/>
        <v>-10.973581585644705</v>
      </c>
      <c r="CK94" s="36">
        <f t="shared" si="150"/>
        <v>-4252956.2097792346</v>
      </c>
      <c r="CL94" s="40">
        <f t="shared" si="151"/>
        <v>-4.9813548180483558</v>
      </c>
      <c r="CM94" s="38">
        <f t="shared" si="152"/>
        <v>5401008.4305711165</v>
      </c>
      <c r="CN94" s="39">
        <f t="shared" si="153"/>
        <v>1.8839462151155588</v>
      </c>
      <c r="CO94" s="36">
        <f t="shared" si="154"/>
        <v>1760607.4310754149</v>
      </c>
      <c r="CP94" s="39">
        <f t="shared" si="155"/>
        <v>1.0899347603676357</v>
      </c>
      <c r="CQ94" s="36">
        <f t="shared" si="156"/>
        <v>7161615.8616465311</v>
      </c>
      <c r="CR94" s="40">
        <f t="shared" si="157"/>
        <v>1.5977931917344306</v>
      </c>
      <c r="CS94" s="152"/>
      <c r="CT94" s="161" t="s">
        <v>90</v>
      </c>
      <c r="CU94" s="38">
        <f t="shared" si="158"/>
        <v>-4252956.2097792346</v>
      </c>
      <c r="CV94" s="36">
        <f t="shared" si="159"/>
        <v>7161615.8616465311</v>
      </c>
      <c r="CW94" s="37">
        <f t="shared" si="160"/>
        <v>2908659.6518672965</v>
      </c>
      <c r="CX94"/>
    </row>
    <row r="95" spans="1:104" s="19" customFormat="1" ht="15.6" x14ac:dyDescent="0.3">
      <c r="A95" s="26">
        <v>79</v>
      </c>
      <c r="B95" s="26" t="s">
        <v>91</v>
      </c>
      <c r="C95" s="34"/>
      <c r="D95" s="3">
        <v>1292665.19</v>
      </c>
      <c r="E95" s="5">
        <v>11.877183928112022</v>
      </c>
      <c r="F95" s="3">
        <v>0</v>
      </c>
      <c r="G95" s="5">
        <v>0</v>
      </c>
      <c r="H95" s="3">
        <v>1292665.19</v>
      </c>
      <c r="I95" s="5">
        <v>9.2523562041914786</v>
      </c>
      <c r="J95" s="38">
        <v>0</v>
      </c>
      <c r="K95" s="39">
        <v>0</v>
      </c>
      <c r="L95" s="36">
        <v>0</v>
      </c>
      <c r="M95" s="39">
        <v>0</v>
      </c>
      <c r="N95" s="36">
        <v>0</v>
      </c>
      <c r="O95" s="40">
        <v>0</v>
      </c>
      <c r="P95" s="116">
        <f t="shared" si="131"/>
        <v>1292665.19</v>
      </c>
      <c r="Q95" s="117">
        <f t="shared" si="132"/>
        <v>0</v>
      </c>
      <c r="R95" s="118">
        <f t="shared" si="133"/>
        <v>1292665.19</v>
      </c>
      <c r="S95" s="32"/>
      <c r="T95" s="35">
        <v>1700626.33</v>
      </c>
      <c r="U95" s="39">
        <v>8.9245956810369709</v>
      </c>
      <c r="V95" s="39">
        <v>303.4499999997206</v>
      </c>
      <c r="W95" s="39">
        <v>5.4473485800402219E-3</v>
      </c>
      <c r="X95" s="36">
        <v>1700929.7799999998</v>
      </c>
      <c r="Y95" s="40">
        <v>6.9070205188803744</v>
      </c>
      <c r="Z95" s="38">
        <v>747.00000000045145</v>
      </c>
      <c r="AA95" s="39">
        <v>7.9348555792598755E-4</v>
      </c>
      <c r="AB95" s="36">
        <v>0</v>
      </c>
      <c r="AC95" s="39">
        <v>0</v>
      </c>
      <c r="AD95" s="36">
        <v>747.00000000045145</v>
      </c>
      <c r="AE95" s="40">
        <v>5.4127767617280563E-4</v>
      </c>
      <c r="AF95" s="116">
        <f t="shared" si="134"/>
        <v>1701373.3300000005</v>
      </c>
      <c r="AG95" s="117">
        <f t="shared" si="135"/>
        <v>303.4499999997206</v>
      </c>
      <c r="AH95" s="118">
        <f t="shared" si="136"/>
        <v>1701676.7800000003</v>
      </c>
      <c r="AI95" s="32"/>
      <c r="AJ95" s="35">
        <v>402573.78906049277</v>
      </c>
      <c r="AK95" s="39">
        <v>7.5013283593361431</v>
      </c>
      <c r="AL95" s="36">
        <v>174173.4027296534</v>
      </c>
      <c r="AM95" s="39">
        <v>6.2733540818921414</v>
      </c>
      <c r="AN95" s="36">
        <v>576747.19179014617</v>
      </c>
      <c r="AO95" s="40">
        <v>7.0826490131540343</v>
      </c>
      <c r="AP95" s="38">
        <v>19820.787775072582</v>
      </c>
      <c r="AQ95" s="39">
        <v>0.12083930459239743</v>
      </c>
      <c r="AR95" s="36">
        <v>60511.318124396603</v>
      </c>
      <c r="AS95" s="39">
        <v>0.42391496752505609</v>
      </c>
      <c r="AT95" s="36">
        <v>80332.105899469185</v>
      </c>
      <c r="AU95" s="40">
        <v>0.26186428235964787</v>
      </c>
      <c r="AV95" s="116">
        <f t="shared" si="137"/>
        <v>422394.57683556533</v>
      </c>
      <c r="AW95" s="117">
        <f t="shared" si="138"/>
        <v>234684.72085405001</v>
      </c>
      <c r="AX95" s="118">
        <f t="shared" si="139"/>
        <v>657079.29768961528</v>
      </c>
      <c r="AY95" s="32"/>
      <c r="AZ95" s="35">
        <v>4355288.0522751221</v>
      </c>
      <c r="BA95" s="39">
        <v>21.330391465973623</v>
      </c>
      <c r="BB95" s="39">
        <v>1593867.6677248774</v>
      </c>
      <c r="BC95" s="39">
        <v>27.349521951602007</v>
      </c>
      <c r="BD95" s="36">
        <v>5949155.7199999997</v>
      </c>
      <c r="BE95" s="40">
        <v>22.666904366379637</v>
      </c>
      <c r="BF95" s="38">
        <v>4850887.6965817101</v>
      </c>
      <c r="BG95" s="39">
        <v>4.4567744935282567</v>
      </c>
      <c r="BH95" s="36">
        <v>4793642.2834182894</v>
      </c>
      <c r="BI95" s="39">
        <v>9.1488731699120258</v>
      </c>
      <c r="BJ95" s="36">
        <v>9644529.9800000004</v>
      </c>
      <c r="BK95" s="40">
        <v>5.9815119046880723</v>
      </c>
      <c r="BL95" s="116">
        <f t="shared" si="140"/>
        <v>9206175.7488568313</v>
      </c>
      <c r="BM95" s="117">
        <f t="shared" si="141"/>
        <v>6387509.951143167</v>
      </c>
      <c r="BN95" s="118">
        <f t="shared" si="142"/>
        <v>15593685.699999999</v>
      </c>
      <c r="BO95" s="32"/>
      <c r="BP95" s="35">
        <v>641117.59000000008</v>
      </c>
      <c r="BQ95" s="39">
        <v>6.2103938663024429</v>
      </c>
      <c r="BR95" s="39">
        <v>1406.79</v>
      </c>
      <c r="BS95" s="39">
        <v>6.803317535545024E-2</v>
      </c>
      <c r="BT95" s="36">
        <v>642524.38000000012</v>
      </c>
      <c r="BU95" s="40">
        <v>5.1853699832944624</v>
      </c>
      <c r="BV95" s="38">
        <v>30946.280000000002</v>
      </c>
      <c r="BW95" s="39">
        <v>9.7404786785350084E-2</v>
      </c>
      <c r="BX95" s="36">
        <v>22334.69</v>
      </c>
      <c r="BY95" s="39">
        <v>0.10157118039764974</v>
      </c>
      <c r="BZ95" s="36">
        <v>53280.97</v>
      </c>
      <c r="CA95" s="40">
        <v>9.9108947172619047E-2</v>
      </c>
      <c r="CB95" s="116">
        <f t="shared" si="143"/>
        <v>672063.87000000011</v>
      </c>
      <c r="CC95" s="117">
        <f t="shared" si="144"/>
        <v>23741.48</v>
      </c>
      <c r="CD95" s="118">
        <f t="shared" si="145"/>
        <v>695805.35000000009</v>
      </c>
      <c r="CE95" s="32"/>
      <c r="CF95" s="32"/>
      <c r="CG95" s="38">
        <f t="shared" si="146"/>
        <v>8392270.9513356145</v>
      </c>
      <c r="CH95" s="39">
        <f t="shared" si="147"/>
        <v>12.706450286746664</v>
      </c>
      <c r="CI95" s="36">
        <f t="shared" si="148"/>
        <v>1769751.3104545306</v>
      </c>
      <c r="CJ95" s="39">
        <f t="shared" si="149"/>
        <v>9.155383350196729</v>
      </c>
      <c r="CK95" s="36">
        <f t="shared" si="150"/>
        <v>10162022.261790145</v>
      </c>
      <c r="CL95" s="40">
        <f t="shared" si="151"/>
        <v>11.902459385423731</v>
      </c>
      <c r="CM95" s="38">
        <f t="shared" si="152"/>
        <v>4902401.7643567836</v>
      </c>
      <c r="CN95" s="39">
        <f t="shared" si="153"/>
        <v>1.7100253346501768</v>
      </c>
      <c r="CO95" s="36">
        <f t="shared" si="154"/>
        <v>4876488.2915426865</v>
      </c>
      <c r="CP95" s="39">
        <f t="shared" si="155"/>
        <v>3.0188751925417106</v>
      </c>
      <c r="CQ95" s="36">
        <f t="shared" si="156"/>
        <v>9778890.055899471</v>
      </c>
      <c r="CR95" s="40">
        <f t="shared" si="157"/>
        <v>2.1817204742455187</v>
      </c>
      <c r="CS95" s="152"/>
      <c r="CT95" s="161" t="s">
        <v>91</v>
      </c>
      <c r="CU95" s="38">
        <f t="shared" si="158"/>
        <v>10162022.261790145</v>
      </c>
      <c r="CV95" s="36">
        <f t="shared" si="159"/>
        <v>9778890.055899471</v>
      </c>
      <c r="CW95" s="37">
        <f t="shared" si="160"/>
        <v>19940912.317689616</v>
      </c>
      <c r="CX95"/>
    </row>
    <row r="96" spans="1:104" s="19" customFormat="1" ht="15.6" x14ac:dyDescent="0.3">
      <c r="A96" s="26">
        <v>80</v>
      </c>
      <c r="B96" s="26" t="s">
        <v>175</v>
      </c>
      <c r="C96" s="41"/>
      <c r="D96" s="7">
        <v>12419290.50830053</v>
      </c>
      <c r="E96" s="8">
        <v>114.11013367176788</v>
      </c>
      <c r="F96" s="7">
        <v>2724432.3875594595</v>
      </c>
      <c r="G96" s="8">
        <v>88.23786719651055</v>
      </c>
      <c r="H96" s="7">
        <v>15143722.89585999</v>
      </c>
      <c r="I96" s="8">
        <v>108.39242796509956</v>
      </c>
      <c r="J96" s="45">
        <v>7606569.4001655113</v>
      </c>
      <c r="K96" s="46">
        <v>21.410129504320579</v>
      </c>
      <c r="L96" s="43">
        <v>7054491.7859097831</v>
      </c>
      <c r="M96" s="46">
        <v>24.318705847974847</v>
      </c>
      <c r="N96" s="43">
        <v>14661061.186075294</v>
      </c>
      <c r="O96" s="47">
        <v>22.717506997718022</v>
      </c>
      <c r="P96" s="122">
        <f t="shared" si="131"/>
        <v>20025859.908466041</v>
      </c>
      <c r="Q96" s="128">
        <f t="shared" si="132"/>
        <v>9778924.1734692417</v>
      </c>
      <c r="R96" s="129">
        <f t="shared" si="133"/>
        <v>29804784.081935283</v>
      </c>
      <c r="S96" s="32"/>
      <c r="T96" s="42">
        <v>11591731.615479333</v>
      </c>
      <c r="U96" s="46">
        <v>60.8314219804221</v>
      </c>
      <c r="V96" s="43">
        <v>2992149.7345186113</v>
      </c>
      <c r="W96" s="46">
        <v>53.713239768043145</v>
      </c>
      <c r="X96" s="43">
        <v>14583881.349997945</v>
      </c>
      <c r="Y96" s="47">
        <v>59.221238239095698</v>
      </c>
      <c r="Z96" s="45">
        <v>23492612.855048686</v>
      </c>
      <c r="AA96" s="46">
        <v>24.954550225456849</v>
      </c>
      <c r="AB96" s="43">
        <v>12463852.549736233</v>
      </c>
      <c r="AC96" s="46">
        <v>28.41398773911035</v>
      </c>
      <c r="AD96" s="43">
        <v>35956465.404784918</v>
      </c>
      <c r="AE96" s="47">
        <v>26.05412588711927</v>
      </c>
      <c r="AF96" s="122">
        <f t="shared" si="134"/>
        <v>35084344.470528021</v>
      </c>
      <c r="AG96" s="128">
        <f t="shared" si="135"/>
        <v>15456002.284254845</v>
      </c>
      <c r="AH96" s="129">
        <f t="shared" si="136"/>
        <v>50540346.75478287</v>
      </c>
      <c r="AI96" s="32"/>
      <c r="AJ96" s="42">
        <v>5220767.9218033226</v>
      </c>
      <c r="AK96" s="46">
        <v>97.280785618784776</v>
      </c>
      <c r="AL96" s="43">
        <v>1029151.0782029514</v>
      </c>
      <c r="AM96" s="46">
        <v>37.067824456236544</v>
      </c>
      <c r="AN96" s="43">
        <v>6249919.0000062743</v>
      </c>
      <c r="AO96" s="47">
        <v>76.751102160188069</v>
      </c>
      <c r="AP96" s="45">
        <v>7899021.9940674389</v>
      </c>
      <c r="AQ96" s="46">
        <v>48.157133588988572</v>
      </c>
      <c r="AR96" s="43">
        <v>5316388.276046955</v>
      </c>
      <c r="AS96" s="46">
        <v>37.244215350886584</v>
      </c>
      <c r="AT96" s="43">
        <v>13215410.270114394</v>
      </c>
      <c r="AU96" s="47">
        <v>43.079213319797873</v>
      </c>
      <c r="AV96" s="122">
        <f t="shared" si="137"/>
        <v>13119789.915870761</v>
      </c>
      <c r="AW96" s="128">
        <f t="shared" si="138"/>
        <v>6345539.3542499067</v>
      </c>
      <c r="AX96" s="129">
        <f t="shared" si="139"/>
        <v>19465329.270120669</v>
      </c>
      <c r="AY96" s="32"/>
      <c r="AZ96" s="42">
        <v>24137947.539189495</v>
      </c>
      <c r="BA96" s="46">
        <v>118.21763888317032</v>
      </c>
      <c r="BB96" s="43">
        <v>8833559.0404533595</v>
      </c>
      <c r="BC96" s="46">
        <v>151.57696073508265</v>
      </c>
      <c r="BD96" s="43">
        <v>32971506.579642847</v>
      </c>
      <c r="BE96" s="47">
        <v>125.62488219021125</v>
      </c>
      <c r="BF96" s="45">
        <v>32016167.079756193</v>
      </c>
      <c r="BG96" s="46">
        <v>29.414994893026577</v>
      </c>
      <c r="BH96" s="43">
        <v>31638343.714832436</v>
      </c>
      <c r="BI96" s="46">
        <v>60.383144348159036</v>
      </c>
      <c r="BJ96" s="43">
        <v>63654510.794588611</v>
      </c>
      <c r="BK96" s="47">
        <v>39.478358706385308</v>
      </c>
      <c r="BL96" s="122">
        <f t="shared" si="140"/>
        <v>56154114.618945688</v>
      </c>
      <c r="BM96" s="128">
        <f t="shared" si="141"/>
        <v>40471902.7552858</v>
      </c>
      <c r="BN96" s="129">
        <f t="shared" si="142"/>
        <v>96626017.374231488</v>
      </c>
      <c r="BO96" s="32"/>
      <c r="BP96" s="42">
        <v>9966632.3345669899</v>
      </c>
      <c r="BQ96" s="46">
        <v>96.545022759844144</v>
      </c>
      <c r="BR96" s="43">
        <v>2202314.3155781892</v>
      </c>
      <c r="BS96" s="46">
        <v>106.50518984322416</v>
      </c>
      <c r="BT96" s="43">
        <v>12168946.650145181</v>
      </c>
      <c r="BU96" s="47">
        <v>98.2071539261662</v>
      </c>
      <c r="BV96" s="45">
        <v>8286260.3704187237</v>
      </c>
      <c r="BW96" s="46">
        <v>26.081371480789667</v>
      </c>
      <c r="BX96" s="43">
        <v>9859050.4642360955</v>
      </c>
      <c r="BY96" s="46">
        <v>44.835876085697052</v>
      </c>
      <c r="BZ96" s="43">
        <v>18145310.834654815</v>
      </c>
      <c r="CA96" s="47">
        <v>33.752438308509703</v>
      </c>
      <c r="CB96" s="122">
        <f t="shared" si="143"/>
        <v>18252892.704985715</v>
      </c>
      <c r="CC96" s="128">
        <f t="shared" si="144"/>
        <v>12061364.779814284</v>
      </c>
      <c r="CD96" s="129">
        <f t="shared" si="145"/>
        <v>30314257.4848</v>
      </c>
      <c r="CE96" s="32"/>
      <c r="CF96" s="32"/>
      <c r="CG96" s="45">
        <f>SUM(CG76:CG95)</f>
        <v>63336369.919339664</v>
      </c>
      <c r="CH96" s="46">
        <f t="shared" si="147"/>
        <v>95.895430496677051</v>
      </c>
      <c r="CI96" s="43">
        <f>SUM(CI76:CI95)</f>
        <v>17781606.556312568</v>
      </c>
      <c r="CJ96" s="46">
        <f t="shared" si="149"/>
        <v>91.988870777330476</v>
      </c>
      <c r="CK96" s="43">
        <f t="shared" si="150"/>
        <v>81117976.475652233</v>
      </c>
      <c r="CL96" s="47">
        <f t="shared" si="151"/>
        <v>95.010953091449423</v>
      </c>
      <c r="CM96" s="45">
        <f>SUM(CM76:CM95)</f>
        <v>79300631.699456528</v>
      </c>
      <c r="CN96" s="46">
        <f t="shared" si="153"/>
        <v>27.661153813578899</v>
      </c>
      <c r="CO96" s="43">
        <f>SUM(CO76:CO95)</f>
        <v>66332126.790761523</v>
      </c>
      <c r="CP96" s="46">
        <f t="shared" si="155"/>
        <v>41.064060870289175</v>
      </c>
      <c r="CQ96" s="43">
        <f>SUM(CQ76:CQ95)</f>
        <v>145632758.49021807</v>
      </c>
      <c r="CR96" s="47">
        <f t="shared" si="157"/>
        <v>32.491414578005156</v>
      </c>
      <c r="CS96" s="153"/>
      <c r="CT96" s="161" t="s">
        <v>175</v>
      </c>
      <c r="CU96" s="45">
        <f t="shared" ref="CU96:CV96" si="161">SUM(CU76:CU95)</f>
        <v>81117976.475652233</v>
      </c>
      <c r="CV96" s="43">
        <f t="shared" si="161"/>
        <v>145632758.49021807</v>
      </c>
      <c r="CW96" s="44">
        <f>SUM(CW76:CW95)</f>
        <v>226750734.96587032</v>
      </c>
      <c r="CX96"/>
      <c r="CZ96" s="48"/>
    </row>
    <row r="97" spans="1:104" s="19" customFormat="1" ht="15.6" x14ac:dyDescent="0.3">
      <c r="A97" s="26">
        <v>81</v>
      </c>
      <c r="B97" s="25" t="s">
        <v>176</v>
      </c>
      <c r="C97" s="41"/>
      <c r="D97" s="7">
        <v>20258516.454423226</v>
      </c>
      <c r="E97" s="8">
        <v>186.13800998220466</v>
      </c>
      <c r="F97" s="7">
        <v>4236604.285332486</v>
      </c>
      <c r="G97" s="8">
        <v>137.2135083991607</v>
      </c>
      <c r="H97" s="7">
        <v>24495120.739755712</v>
      </c>
      <c r="I97" s="8">
        <v>175.3258183960985</v>
      </c>
      <c r="J97" s="45">
        <v>10811765.941402385</v>
      </c>
      <c r="K97" s="46">
        <v>30.431761915008725</v>
      </c>
      <c r="L97" s="43">
        <v>10727861.98572647</v>
      </c>
      <c r="M97" s="46">
        <v>36.981788047387731</v>
      </c>
      <c r="N97" s="43">
        <v>21539627.927128855</v>
      </c>
      <c r="O97" s="47">
        <v>33.37593656778013</v>
      </c>
      <c r="P97" s="122">
        <f t="shared" si="131"/>
        <v>31070282.39582561</v>
      </c>
      <c r="Q97" s="128">
        <f t="shared" si="132"/>
        <v>14964466.271058956</v>
      </c>
      <c r="R97" s="129">
        <f t="shared" si="133"/>
        <v>46034748.666884564</v>
      </c>
      <c r="S97" s="32"/>
      <c r="T97" s="42">
        <v>22244827.840539105</v>
      </c>
      <c r="U97" s="46">
        <v>116.73704620996094</v>
      </c>
      <c r="V97" s="43">
        <v>4500885.6766427048</v>
      </c>
      <c r="W97" s="46">
        <v>80.797143514930255</v>
      </c>
      <c r="X97" s="43">
        <v>26745713.51718181</v>
      </c>
      <c r="Y97" s="47">
        <v>108.60718309915825</v>
      </c>
      <c r="Z97" s="45">
        <v>30958810.797745541</v>
      </c>
      <c r="AA97" s="46">
        <v>32.885367146665807</v>
      </c>
      <c r="AB97" s="43">
        <v>16416346.810544854</v>
      </c>
      <c r="AC97" s="46">
        <v>37.42453427898392</v>
      </c>
      <c r="AD97" s="43">
        <v>47375157.608290397</v>
      </c>
      <c r="AE97" s="47">
        <v>34.328132822651057</v>
      </c>
      <c r="AF97" s="122">
        <f t="shared" si="134"/>
        <v>53203638.638284646</v>
      </c>
      <c r="AG97" s="128">
        <f t="shared" si="135"/>
        <v>20917232.487187557</v>
      </c>
      <c r="AH97" s="129">
        <f t="shared" si="136"/>
        <v>74120871.125472203</v>
      </c>
      <c r="AI97" s="32"/>
      <c r="AJ97" s="42">
        <v>10147586.697591338</v>
      </c>
      <c r="AK97" s="46">
        <v>189.08429197814931</v>
      </c>
      <c r="AL97" s="43">
        <v>3160737.4212035341</v>
      </c>
      <c r="AM97" s="46">
        <v>113.84301329792299</v>
      </c>
      <c r="AN97" s="43">
        <v>13308324.118794873</v>
      </c>
      <c r="AO97" s="47">
        <v>163.43068510511813</v>
      </c>
      <c r="AP97" s="45">
        <v>8369546.307935969</v>
      </c>
      <c r="AQ97" s="46">
        <v>51.025729505907414</v>
      </c>
      <c r="AR97" s="43">
        <v>6752862.2832793836</v>
      </c>
      <c r="AS97" s="46">
        <v>47.307503525748075</v>
      </c>
      <c r="AT97" s="43">
        <v>15122408.591215353</v>
      </c>
      <c r="AU97" s="47">
        <v>49.295591456841784</v>
      </c>
      <c r="AV97" s="122">
        <f t="shared" si="137"/>
        <v>18517133.005527306</v>
      </c>
      <c r="AW97" s="128">
        <f t="shared" si="138"/>
        <v>9913599.7044829167</v>
      </c>
      <c r="AX97" s="129">
        <f t="shared" si="139"/>
        <v>28430732.710010223</v>
      </c>
      <c r="AY97" s="32"/>
      <c r="AZ97" s="42">
        <v>38969808.647407033</v>
      </c>
      <c r="BA97" s="46">
        <v>190.85793266166425</v>
      </c>
      <c r="BB97" s="43">
        <v>14261448.904184621</v>
      </c>
      <c r="BC97" s="46">
        <v>244.71530338739163</v>
      </c>
      <c r="BD97" s="43">
        <v>53231257.55159165</v>
      </c>
      <c r="BE97" s="47">
        <v>202.81664844773167</v>
      </c>
      <c r="BF97" s="45">
        <v>41616127.698223315</v>
      </c>
      <c r="BG97" s="46">
        <v>38.235001106200578</v>
      </c>
      <c r="BH97" s="43">
        <v>41125015.024964519</v>
      </c>
      <c r="BI97" s="46">
        <v>78.488865945547616</v>
      </c>
      <c r="BJ97" s="43">
        <v>82741142.723187804</v>
      </c>
      <c r="BK97" s="47">
        <v>51.315837187769588</v>
      </c>
      <c r="BL97" s="122">
        <f t="shared" si="140"/>
        <v>80585936.345630348</v>
      </c>
      <c r="BM97" s="128">
        <f t="shared" si="141"/>
        <v>55386463.929149136</v>
      </c>
      <c r="BN97" s="129">
        <f t="shared" si="142"/>
        <v>135972400.2747795</v>
      </c>
      <c r="BO97" s="32"/>
      <c r="BP97" s="42">
        <v>13779638.624566989</v>
      </c>
      <c r="BQ97" s="46">
        <v>133.48094722198317</v>
      </c>
      <c r="BR97" s="43">
        <v>3030670.2055781893</v>
      </c>
      <c r="BS97" s="46">
        <v>146.56495819606295</v>
      </c>
      <c r="BT97" s="43">
        <v>16810308.83014518</v>
      </c>
      <c r="BU97" s="47">
        <v>135.66437870846963</v>
      </c>
      <c r="BV97" s="45">
        <v>10041415.780418724</v>
      </c>
      <c r="BW97" s="46">
        <v>31.605800862486067</v>
      </c>
      <c r="BX97" s="43">
        <v>11853792.734236095</v>
      </c>
      <c r="BY97" s="46">
        <v>53.90733966781918</v>
      </c>
      <c r="BZ97" s="43">
        <v>21895208.514654815</v>
      </c>
      <c r="CA97" s="47">
        <v>40.727694409700177</v>
      </c>
      <c r="CB97" s="122">
        <f t="shared" si="143"/>
        <v>23821054.404985711</v>
      </c>
      <c r="CC97" s="128">
        <f t="shared" si="144"/>
        <v>14884462.939814284</v>
      </c>
      <c r="CD97" s="129">
        <f t="shared" si="145"/>
        <v>38705517.344799995</v>
      </c>
      <c r="CE97" s="32"/>
      <c r="CF97" s="32"/>
      <c r="CG97" s="45">
        <f>+CG74+CG96</f>
        <v>105400378.26452768</v>
      </c>
      <c r="CH97" s="46">
        <f t="shared" si="147"/>
        <v>159.58310621624688</v>
      </c>
      <c r="CI97" s="43">
        <f>+CI74+CI96</f>
        <v>29190346.492941536</v>
      </c>
      <c r="CJ97" s="46">
        <f t="shared" si="149"/>
        <v>151.00924671688031</v>
      </c>
      <c r="CK97" s="43">
        <f t="shared" si="150"/>
        <v>134590724.75746921</v>
      </c>
      <c r="CL97" s="47">
        <f t="shared" si="151"/>
        <v>157.64191356911272</v>
      </c>
      <c r="CM97" s="45">
        <f>+CM74+CM96</f>
        <v>101797666.5257259</v>
      </c>
      <c r="CN97" s="46">
        <f t="shared" si="153"/>
        <v>35.508429772707771</v>
      </c>
      <c r="CO97" s="43">
        <f>+CO74+CO96</f>
        <v>86875878.838751346</v>
      </c>
      <c r="CP97" s="46">
        <f t="shared" si="155"/>
        <v>53.782029152293312</v>
      </c>
      <c r="CQ97" s="43">
        <f>+CQ74+CQ96</f>
        <v>188673545.36447728</v>
      </c>
      <c r="CR97" s="47">
        <f t="shared" si="157"/>
        <v>42.094034651901858</v>
      </c>
      <c r="CS97" s="153"/>
      <c r="CT97" s="160" t="s">
        <v>176</v>
      </c>
      <c r="CU97" s="45">
        <f>+CU74+CU96</f>
        <v>134590724.75746924</v>
      </c>
      <c r="CV97" s="43">
        <f t="shared" ref="CV97:CW97" si="162">+CV74+CV96</f>
        <v>188673545.36447728</v>
      </c>
      <c r="CW97" s="44">
        <f t="shared" si="162"/>
        <v>323264270.12194651</v>
      </c>
      <c r="CX97"/>
      <c r="CZ97" s="48"/>
    </row>
    <row r="98" spans="1:104" s="19" customFormat="1" ht="15.6" x14ac:dyDescent="0.3">
      <c r="A98" s="26"/>
      <c r="B98" s="25"/>
      <c r="C98" s="34"/>
      <c r="D98" s="3"/>
      <c r="E98" s="5"/>
      <c r="F98" s="5"/>
      <c r="G98" s="5"/>
      <c r="H98" s="5"/>
      <c r="I98" s="5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2"/>
      <c r="CG98" s="38"/>
      <c r="CH98" s="39"/>
      <c r="CI98" s="36"/>
      <c r="CJ98" s="39"/>
      <c r="CK98" s="36"/>
      <c r="CL98" s="40"/>
      <c r="CM98" s="49"/>
      <c r="CN98" s="39"/>
      <c r="CO98" s="36"/>
      <c r="CP98" s="39"/>
      <c r="CQ98" s="36"/>
      <c r="CR98" s="40"/>
      <c r="CS98" s="152"/>
      <c r="CT98" s="160"/>
      <c r="CU98" s="38"/>
      <c r="CV98" s="36"/>
      <c r="CW98" s="37"/>
      <c r="CX98"/>
      <c r="CZ98" s="51"/>
    </row>
    <row r="99" spans="1:104" s="19" customFormat="1" ht="15.6" x14ac:dyDescent="0.3">
      <c r="A99" s="26">
        <v>82</v>
      </c>
      <c r="B99" s="52" t="s">
        <v>54</v>
      </c>
      <c r="C99" s="34"/>
      <c r="D99" s="3">
        <v>0</v>
      </c>
      <c r="E99" s="5">
        <v>0</v>
      </c>
      <c r="F99" s="3">
        <v>0</v>
      </c>
      <c r="G99" s="5">
        <v>0</v>
      </c>
      <c r="H99" s="3">
        <f>+D99+F99</f>
        <v>0</v>
      </c>
      <c r="I99" s="5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63">+D99+J99</f>
        <v>0</v>
      </c>
      <c r="Q99" s="117">
        <f t="shared" ref="Q99:Q103" si="164">+F99+L99</f>
        <v>0</v>
      </c>
      <c r="R99" s="118">
        <f t="shared" ref="R99:R103" si="165">+P99+Q99</f>
        <v>0</v>
      </c>
      <c r="S99" s="32"/>
      <c r="T99" s="35">
        <v>1256232.4100000001</v>
      </c>
      <c r="U99" s="39">
        <v>6.5924925087245159</v>
      </c>
      <c r="V99" s="36">
        <v>125595.40999999997</v>
      </c>
      <c r="W99" s="39">
        <v>2.2546118909991737</v>
      </c>
      <c r="X99" s="36">
        <v>1381827.82</v>
      </c>
      <c r="Y99" s="40">
        <v>5.611232878937388</v>
      </c>
      <c r="Z99" s="38">
        <v>774397.58999999962</v>
      </c>
      <c r="AA99" s="39">
        <v>0.82258809070591499</v>
      </c>
      <c r="AB99" s="36">
        <v>1062529.1299999999</v>
      </c>
      <c r="AC99" s="39">
        <v>2.4222598551927264</v>
      </c>
      <c r="AD99" s="36">
        <v>1836926.7199999995</v>
      </c>
      <c r="AE99" s="40">
        <v>1.3310407313262822</v>
      </c>
      <c r="AF99" s="116">
        <f t="shared" ref="AF99:AF103" si="166">+T99+Z99</f>
        <v>2030629.9999999998</v>
      </c>
      <c r="AG99" s="117">
        <f t="shared" ref="AG99:AG103" si="167">+V99+AB99</f>
        <v>1188124.5399999998</v>
      </c>
      <c r="AH99" s="118">
        <f t="shared" ref="AH99:AH103" si="168">+AF99+AG99</f>
        <v>3218754.5399999996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69">+AJ99+AP99</f>
        <v>0</v>
      </c>
      <c r="AW99" s="117">
        <f t="shared" ref="AW99:AW103" si="170">+AL99+AR99</f>
        <v>0</v>
      </c>
      <c r="AX99" s="118">
        <f t="shared" ref="AX99:AX102" si="171">+AV99+AW99</f>
        <v>0</v>
      </c>
      <c r="AY99" s="32"/>
      <c r="AZ99" s="35">
        <v>30817.941804701299</v>
      </c>
      <c r="BA99" s="39">
        <v>0.15093347557723083</v>
      </c>
      <c r="BB99" s="39">
        <v>8796.0581952987031</v>
      </c>
      <c r="BC99" s="39">
        <v>0.1509334755772308</v>
      </c>
      <c r="BD99" s="36">
        <v>39614</v>
      </c>
      <c r="BE99" s="40">
        <v>0.1509334755772308</v>
      </c>
      <c r="BF99" s="38">
        <v>132236.23943206272</v>
      </c>
      <c r="BG99" s="39">
        <v>0.12149262895453335</v>
      </c>
      <c r="BH99" s="36">
        <v>63657.260567937272</v>
      </c>
      <c r="BI99" s="39">
        <v>0.12149262895453333</v>
      </c>
      <c r="BJ99" s="36">
        <v>195893.5</v>
      </c>
      <c r="BK99" s="40">
        <v>0.12149262895453333</v>
      </c>
      <c r="BL99" s="116">
        <f t="shared" ref="BL99:BL102" si="172">+AZ99+BF99</f>
        <v>163054.18123676401</v>
      </c>
      <c r="BM99" s="117">
        <f t="shared" ref="BM99:BM102" si="173">+BB99+BH99</f>
        <v>72453.318763235977</v>
      </c>
      <c r="BN99" s="118">
        <f t="shared" ref="BN99:BN102" si="174">+BL99+BM99</f>
        <v>235507.5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75">+BP99+BV99</f>
        <v>0</v>
      </c>
      <c r="CC99" s="117">
        <f t="shared" ref="CC99:CC103" si="176">+BR99+BX99</f>
        <v>0</v>
      </c>
      <c r="CD99" s="118">
        <f t="shared" ref="CD99:CD102" si="177">+CB99+CC99</f>
        <v>0</v>
      </c>
      <c r="CE99" s="32"/>
      <c r="CF99" s="32"/>
      <c r="CG99" s="38">
        <f t="shared" ref="CG99:CG101" si="178">+D99+T99+AJ99+AZ99+BP99</f>
        <v>1287050.3518047014</v>
      </c>
      <c r="CH99" s="39">
        <f>+CG99/$CG$112</f>
        <v>1.948678898307443</v>
      </c>
      <c r="CI99" s="36">
        <f t="shared" ref="CI99:CI101" si="179">+F99+V99+AL99+BB99+BR99</f>
        <v>134391.46819529869</v>
      </c>
      <c r="CJ99" s="39">
        <f>+CI99/$CI$112</f>
        <v>0.69524198290194916</v>
      </c>
      <c r="CK99" s="36">
        <f t="shared" ref="CK99:CK101" si="180">+CG99+CI99</f>
        <v>1421441.82</v>
      </c>
      <c r="CL99" s="40">
        <f>+CK99/$CK$112</f>
        <v>1.664890421949577</v>
      </c>
      <c r="CM99" s="38">
        <f t="shared" ref="CM99:CM101" si="181">+J99+Z99+AP99+BF99+BV99</f>
        <v>906633.82943206234</v>
      </c>
      <c r="CN99" s="39">
        <f>+CM99/$CM$112</f>
        <v>0.31624638128432719</v>
      </c>
      <c r="CO99" s="36">
        <f t="shared" ref="CO99:CO101" si="182">+L99+AB99+AR99+BH99+BX99</f>
        <v>1126186.3905679372</v>
      </c>
      <c r="CP99" s="202">
        <f>+CO99/$CO$112</f>
        <v>0.69718534186987591</v>
      </c>
      <c r="CQ99" s="36">
        <f t="shared" ref="CQ99:CQ101" si="183">+CM99+CO99</f>
        <v>2032820.2199999995</v>
      </c>
      <c r="CR99" s="40">
        <f>+CQ99/$CQ$112</f>
        <v>0.45353260636759862</v>
      </c>
      <c r="CS99" s="152"/>
      <c r="CT99" s="163" t="s">
        <v>54</v>
      </c>
      <c r="CU99" s="38">
        <f t="shared" ref="CU99:CU101" si="184">+CK99</f>
        <v>1421441.82</v>
      </c>
      <c r="CV99" s="36">
        <f t="shared" ref="CV99:CV101" si="185">+CQ99</f>
        <v>2032820.2199999995</v>
      </c>
      <c r="CW99" s="37">
        <f t="shared" ref="CW99:CW101" si="186">+CU99+CV99</f>
        <v>3454262.0399999996</v>
      </c>
      <c r="CX99"/>
    </row>
    <row r="100" spans="1:104" s="19" customFormat="1" ht="15.6" x14ac:dyDescent="0.3">
      <c r="A100" s="26">
        <v>83</v>
      </c>
      <c r="B100" s="53" t="s">
        <v>13</v>
      </c>
      <c r="C100" s="34"/>
      <c r="D100" s="3">
        <v>0</v>
      </c>
      <c r="E100" s="5">
        <v>0</v>
      </c>
      <c r="F100" s="3">
        <v>0</v>
      </c>
      <c r="G100" s="5">
        <v>0</v>
      </c>
      <c r="H100" s="3">
        <f t="shared" ref="H100:H101" si="187">+D100+F100</f>
        <v>0</v>
      </c>
      <c r="I100" s="5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63"/>
        <v>0</v>
      </c>
      <c r="Q100" s="117">
        <f t="shared" si="164"/>
        <v>0</v>
      </c>
      <c r="R100" s="118">
        <f t="shared" si="165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6"/>
        <v>0</v>
      </c>
      <c r="AG100" s="117">
        <f t="shared" si="167"/>
        <v>0</v>
      </c>
      <c r="AH100" s="118">
        <f t="shared" si="168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69"/>
        <v>0</v>
      </c>
      <c r="AW100" s="117">
        <f t="shared" si="170"/>
        <v>0</v>
      </c>
      <c r="AX100" s="118">
        <f t="shared" si="171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>+AZ100+BF100</f>
        <v>0</v>
      </c>
      <c r="BM100" s="117">
        <f t="shared" si="173"/>
        <v>0</v>
      </c>
      <c r="BN100" s="118">
        <f t="shared" si="174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5"/>
        <v>0</v>
      </c>
      <c r="CC100" s="117">
        <f t="shared" si="176"/>
        <v>0</v>
      </c>
      <c r="CD100" s="118">
        <f t="shared" si="177"/>
        <v>0</v>
      </c>
      <c r="CE100" s="32"/>
      <c r="CF100" s="32"/>
      <c r="CG100" s="38">
        <f t="shared" si="178"/>
        <v>0</v>
      </c>
      <c r="CH100" s="39">
        <f>+CG100/$CG$112</f>
        <v>0</v>
      </c>
      <c r="CI100" s="36">
        <f t="shared" si="179"/>
        <v>0</v>
      </c>
      <c r="CJ100" s="39">
        <f>+CI100/$CI$112</f>
        <v>0</v>
      </c>
      <c r="CK100" s="36">
        <f t="shared" si="180"/>
        <v>0</v>
      </c>
      <c r="CL100" s="40">
        <f>+CK100/$CK$112</f>
        <v>0</v>
      </c>
      <c r="CM100" s="38">
        <f t="shared" si="181"/>
        <v>0</v>
      </c>
      <c r="CN100" s="39">
        <f>+CM100/$CM$112</f>
        <v>0</v>
      </c>
      <c r="CO100" s="36">
        <f t="shared" si="182"/>
        <v>0</v>
      </c>
      <c r="CP100" s="202">
        <f>+CO100/$CO$112</f>
        <v>0</v>
      </c>
      <c r="CQ100" s="36">
        <f t="shared" si="183"/>
        <v>0</v>
      </c>
      <c r="CR100" s="40">
        <f>+CQ100/$CQ$112</f>
        <v>0</v>
      </c>
      <c r="CS100" s="152"/>
      <c r="CT100" s="164" t="s">
        <v>13</v>
      </c>
      <c r="CU100" s="38">
        <f t="shared" si="184"/>
        <v>0</v>
      </c>
      <c r="CV100" s="36">
        <f t="shared" si="185"/>
        <v>0</v>
      </c>
      <c r="CW100" s="37">
        <f t="shared" si="186"/>
        <v>0</v>
      </c>
      <c r="CX100"/>
    </row>
    <row r="101" spans="1:104" s="19" customFormat="1" ht="15.6" x14ac:dyDescent="0.3">
      <c r="A101" s="26">
        <v>84</v>
      </c>
      <c r="B101" s="26" t="s">
        <v>9</v>
      </c>
      <c r="C101" s="34"/>
      <c r="D101" s="3">
        <v>0</v>
      </c>
      <c r="E101" s="5">
        <v>0</v>
      </c>
      <c r="F101" s="3">
        <v>0</v>
      </c>
      <c r="G101" s="5">
        <v>0</v>
      </c>
      <c r="H101" s="3">
        <f t="shared" si="187"/>
        <v>0</v>
      </c>
      <c r="I101" s="5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63"/>
        <v>0</v>
      </c>
      <c r="Q101" s="117">
        <f t="shared" si="164"/>
        <v>0</v>
      </c>
      <c r="R101" s="118">
        <f t="shared" si="165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66"/>
        <v>0</v>
      </c>
      <c r="AG101" s="117">
        <f t="shared" si="167"/>
        <v>0</v>
      </c>
      <c r="AH101" s="118">
        <f t="shared" si="168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69"/>
        <v>0</v>
      </c>
      <c r="AW101" s="117">
        <f t="shared" si="170"/>
        <v>0</v>
      </c>
      <c r="AX101" s="118">
        <f t="shared" si="171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72"/>
        <v>0</v>
      </c>
      <c r="BM101" s="117">
        <f t="shared" si="173"/>
        <v>0</v>
      </c>
      <c r="BN101" s="118">
        <f t="shared" si="174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75"/>
        <v>0</v>
      </c>
      <c r="CC101" s="117">
        <f t="shared" si="176"/>
        <v>0</v>
      </c>
      <c r="CD101" s="118">
        <f t="shared" si="177"/>
        <v>0</v>
      </c>
      <c r="CE101" s="32"/>
      <c r="CF101" s="32"/>
      <c r="CG101" s="38">
        <f t="shared" si="178"/>
        <v>0</v>
      </c>
      <c r="CH101" s="39">
        <f>+CG101/$CG$112</f>
        <v>0</v>
      </c>
      <c r="CI101" s="36">
        <f t="shared" si="179"/>
        <v>0</v>
      </c>
      <c r="CJ101" s="39">
        <f>+CI101/$CI$112</f>
        <v>0</v>
      </c>
      <c r="CK101" s="36">
        <f t="shared" si="180"/>
        <v>0</v>
      </c>
      <c r="CL101" s="40">
        <f>+CK101/$CK$112</f>
        <v>0</v>
      </c>
      <c r="CM101" s="38">
        <f t="shared" si="181"/>
        <v>0</v>
      </c>
      <c r="CN101" s="39">
        <f>+CM101/$CM$112</f>
        <v>0</v>
      </c>
      <c r="CO101" s="36">
        <f t="shared" si="182"/>
        <v>0</v>
      </c>
      <c r="CP101" s="202">
        <f>+CO101/$CO$112</f>
        <v>0</v>
      </c>
      <c r="CQ101" s="36">
        <f t="shared" si="183"/>
        <v>0</v>
      </c>
      <c r="CR101" s="40">
        <f>+CQ101/$CQ$112</f>
        <v>0</v>
      </c>
      <c r="CS101" s="152"/>
      <c r="CT101" s="161" t="s">
        <v>9</v>
      </c>
      <c r="CU101" s="38">
        <f t="shared" si="184"/>
        <v>0</v>
      </c>
      <c r="CV101" s="36">
        <f t="shared" si="185"/>
        <v>0</v>
      </c>
      <c r="CW101" s="37">
        <f t="shared" si="186"/>
        <v>0</v>
      </c>
      <c r="CX101"/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7">
        <f>+D64+D96+D99+D100+D101</f>
        <v>282530650.22452468</v>
      </c>
      <c r="E102" s="8">
        <v>3328.3983072756018</v>
      </c>
      <c r="F102" s="7">
        <f>+F64+F96+F99+F100+F101</f>
        <v>93216113.390488759</v>
      </c>
      <c r="G102" s="8">
        <v>3068.0232312560497</v>
      </c>
      <c r="H102" s="7">
        <f>+H64+H96+H99+H100+H101</f>
        <v>375746763.61501342</v>
      </c>
      <c r="I102" s="8">
        <v>3270.8560714821142</v>
      </c>
      <c r="J102" s="45">
        <f>+J64+J96+J99+J100+J101</f>
        <v>162164299.74289748</v>
      </c>
      <c r="K102" s="46">
        <v>465.46375182359316</v>
      </c>
      <c r="L102" s="43">
        <f>+L64+L96+L99+L100+L101</f>
        <v>251272236.72402433</v>
      </c>
      <c r="M102" s="46">
        <v>878.86518407998005</v>
      </c>
      <c r="N102" s="43">
        <f>+N64+N96+N99+N100+N101</f>
        <v>413436536.46692187</v>
      </c>
      <c r="O102" s="47">
        <v>651.28377660975104</v>
      </c>
      <c r="P102" s="122">
        <f t="shared" si="163"/>
        <v>444694949.96742213</v>
      </c>
      <c r="Q102" s="128">
        <f t="shared" si="164"/>
        <v>344488350.1145131</v>
      </c>
      <c r="R102" s="129">
        <f t="shared" si="165"/>
        <v>789183300.08193517</v>
      </c>
      <c r="S102" s="32"/>
      <c r="T102" s="42">
        <v>521260459.43053877</v>
      </c>
      <c r="U102" s="46">
        <v>2735.4856048413253</v>
      </c>
      <c r="V102" s="43">
        <v>138261177.40664271</v>
      </c>
      <c r="W102" s="46">
        <v>2481.9799915025797</v>
      </c>
      <c r="X102" s="43">
        <v>659521636.83718145</v>
      </c>
      <c r="Y102" s="47">
        <v>2678.1408214747016</v>
      </c>
      <c r="Z102" s="45">
        <v>314056608.80774617</v>
      </c>
      <c r="AA102" s="46">
        <v>333.60024559572622</v>
      </c>
      <c r="AB102" s="43">
        <v>231501572.30054489</v>
      </c>
      <c r="AC102" s="46">
        <v>527.75679194565373</v>
      </c>
      <c r="AD102" s="43">
        <v>545558181.10829103</v>
      </c>
      <c r="AE102" s="47">
        <v>395.31253612741619</v>
      </c>
      <c r="AF102" s="122">
        <f t="shared" si="166"/>
        <v>835317068.23828495</v>
      </c>
      <c r="AG102" s="128">
        <f t="shared" si="167"/>
        <v>369762749.70718759</v>
      </c>
      <c r="AH102" s="129">
        <f t="shared" si="168"/>
        <v>1205079817.9454725</v>
      </c>
      <c r="AI102" s="32"/>
      <c r="AJ102" s="42">
        <v>138623044.18438479</v>
      </c>
      <c r="AK102" s="46">
        <v>2583.022046777066</v>
      </c>
      <c r="AL102" s="43">
        <v>85872768.091725945</v>
      </c>
      <c r="AM102" s="46">
        <v>3092.9537563652912</v>
      </c>
      <c r="AN102" s="43">
        <v>224495812.27611074</v>
      </c>
      <c r="AO102" s="47">
        <v>2756.8838928185914</v>
      </c>
      <c r="AP102" s="45">
        <v>82396715.371162921</v>
      </c>
      <c r="AQ102" s="46">
        <v>502.339356999274</v>
      </c>
      <c r="AR102" s="45">
        <v>102069719.24219081</v>
      </c>
      <c r="AS102" s="46">
        <v>715.05435774667103</v>
      </c>
      <c r="AT102" s="45">
        <v>184466434.61335373</v>
      </c>
      <c r="AU102" s="47">
        <v>601.31836429036002</v>
      </c>
      <c r="AV102" s="122">
        <f t="shared" si="169"/>
        <v>221019759.55554771</v>
      </c>
      <c r="AW102" s="128">
        <f t="shared" si="170"/>
        <v>187942487.33391675</v>
      </c>
      <c r="AX102" s="129">
        <f t="shared" si="171"/>
        <v>408962246.8894645</v>
      </c>
      <c r="AY102" s="32"/>
      <c r="AZ102" s="42">
        <f>+AZ64+AZ97+AZ99+AZ100+AZ101</f>
        <v>663872428.88408816</v>
      </c>
      <c r="BA102" s="46">
        <v>3556.9769364113868</v>
      </c>
      <c r="BB102" s="43">
        <f>+BB64+BB97+BB99+BB100+BB101</f>
        <v>221764368.32190332</v>
      </c>
      <c r="BC102" s="46">
        <v>3927.1957087432893</v>
      </c>
      <c r="BD102" s="43">
        <f>+BD64+BD97+BD99+BD100+BD101</f>
        <v>885636797.20599139</v>
      </c>
      <c r="BE102" s="47">
        <v>3639.1818605902999</v>
      </c>
      <c r="BF102" s="45">
        <f>+BF64+BF97+BF99+BF100+BF101</f>
        <v>548430843.27984989</v>
      </c>
      <c r="BG102" s="46">
        <v>539.5022530624309</v>
      </c>
      <c r="BH102" s="43">
        <f>+BH64+BH97+BH99+BH100+BH101</f>
        <v>578592646.67023849</v>
      </c>
      <c r="BI102" s="46">
        <v>1214.5413084351874</v>
      </c>
      <c r="BJ102" s="43">
        <f>+BJ64+BJ97+BJ99+BJ100+BJ101</f>
        <v>1127023489.950088</v>
      </c>
      <c r="BK102" s="47">
        <v>758.86194106329765</v>
      </c>
      <c r="BL102" s="122">
        <f t="shared" si="172"/>
        <v>1212303272.163938</v>
      </c>
      <c r="BM102" s="128">
        <f t="shared" si="173"/>
        <v>800357014.99214184</v>
      </c>
      <c r="BN102" s="129">
        <f t="shared" si="174"/>
        <v>2012660287.1560798</v>
      </c>
      <c r="BO102" s="32"/>
      <c r="BP102" s="42">
        <v>225192365.49295548</v>
      </c>
      <c r="BQ102" s="46">
        <v>2181.3990244684887</v>
      </c>
      <c r="BR102" s="43">
        <v>47429999.174990296</v>
      </c>
      <c r="BS102" s="46">
        <v>2293.7421015083805</v>
      </c>
      <c r="BT102" s="43">
        <v>272622364.66794562</v>
      </c>
      <c r="BU102" s="47">
        <v>2200.1465944746278</v>
      </c>
      <c r="BV102" s="45">
        <v>99553785.420733094</v>
      </c>
      <c r="BW102" s="46">
        <v>313.34994844553205</v>
      </c>
      <c r="BX102" s="43">
        <v>124088696.31132089</v>
      </c>
      <c r="BY102" s="46">
        <v>564.31655681571351</v>
      </c>
      <c r="BZ102" s="43">
        <v>223642481.732054</v>
      </c>
      <c r="CA102" s="47">
        <v>416.00164012658854</v>
      </c>
      <c r="CB102" s="122">
        <f t="shared" si="175"/>
        <v>324746150.91368854</v>
      </c>
      <c r="CC102" s="128">
        <f t="shared" si="176"/>
        <v>171518695.4863112</v>
      </c>
      <c r="CD102" s="129">
        <f t="shared" si="177"/>
        <v>496264846.39999974</v>
      </c>
      <c r="CE102" s="32"/>
      <c r="CF102" s="32"/>
      <c r="CG102" s="54">
        <f>+CG64+CG97+CG99+CG100+CG101</f>
        <v>1839318174.1626148</v>
      </c>
      <c r="CH102" s="55">
        <f>+CG102/$CG$112</f>
        <v>2784.8487110377941</v>
      </c>
      <c r="CI102" s="56">
        <f>+CI64+CI97+CI99+CI100+CI101</f>
        <v>588056598.28352404</v>
      </c>
      <c r="CJ102" s="55">
        <f>+CI102/$CI$112</f>
        <v>3042.1695732580324</v>
      </c>
      <c r="CK102" s="56">
        <f>+CK64+CK97+CK99+CK100+CK101</f>
        <v>2427374772.4461389</v>
      </c>
      <c r="CL102" s="47">
        <f>+CK102/$CK$112</f>
        <v>2843.1082808071669</v>
      </c>
      <c r="CM102" s="45">
        <f>+CM64+CM97+CM99+CM100+CM101</f>
        <v>1209807449.1636264</v>
      </c>
      <c r="CN102" s="46">
        <f>+CM102/$CM$112</f>
        <v>421.99752030926066</v>
      </c>
      <c r="CO102" s="43">
        <f>+CO64+CO97+CO99+CO100+CO101</f>
        <v>1291198241.4481359</v>
      </c>
      <c r="CP102" s="201">
        <f>+CO102/$CO$112</f>
        <v>799.3388083226854</v>
      </c>
      <c r="CQ102" s="56">
        <f>+CQ64+CQ97+CQ99+CQ100+CQ101</f>
        <v>2501005690.611762</v>
      </c>
      <c r="CR102" s="47">
        <f>+CQ102/$CQ$112</f>
        <v>557.98718363955891</v>
      </c>
      <c r="CS102" s="153"/>
      <c r="CT102" s="161" t="s">
        <v>177</v>
      </c>
      <c r="CU102" s="45">
        <f>+CU64+CU97+CU99+CU100+CU101</f>
        <v>2427374772.4461389</v>
      </c>
      <c r="CV102" s="43">
        <f t="shared" ref="CV102:CW102" si="188">+CV64+CV97+CV99+CV100+CV101</f>
        <v>2501005690.611762</v>
      </c>
      <c r="CW102" s="44">
        <f t="shared" si="188"/>
        <v>4928380463.0579004</v>
      </c>
      <c r="CX102"/>
      <c r="CY102" s="48"/>
      <c r="CZ102" s="48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10">
        <f>+D17-D102</f>
        <v>-18854958.224524677</v>
      </c>
      <c r="E103" s="9">
        <v>-905.71011586834675</v>
      </c>
      <c r="F103" s="10">
        <f>+F17-F102</f>
        <v>4062677.6095112413</v>
      </c>
      <c r="G103" s="9">
        <v>82.367330992946421</v>
      </c>
      <c r="H103" s="10">
        <f>+H17-H102</f>
        <v>-14792280.615013421</v>
      </c>
      <c r="I103" s="9">
        <v>-687.34748954212341</v>
      </c>
      <c r="J103" s="10">
        <f>+J17-J102</f>
        <v>5445146.2571025193</v>
      </c>
      <c r="K103" s="9">
        <v>6.3047624989533348</v>
      </c>
      <c r="L103" s="10">
        <f>+L17-L102</f>
        <v>-4608683.7240243256</v>
      </c>
      <c r="M103" s="9">
        <v>-28.550438401989172</v>
      </c>
      <c r="N103" s="10">
        <f>+N17-N102</f>
        <v>836462.53307813406</v>
      </c>
      <c r="O103" s="9">
        <v>-9.3623198814550967</v>
      </c>
      <c r="P103" s="96">
        <f t="shared" si="163"/>
        <v>-13409811.967422158</v>
      </c>
      <c r="Q103" s="97">
        <f t="shared" si="164"/>
        <v>-546006.11451308429</v>
      </c>
      <c r="R103" s="98">
        <f t="shared" si="165"/>
        <v>-13955818.081935242</v>
      </c>
      <c r="S103" s="32"/>
      <c r="T103" s="57">
        <v>-15538797.640538752</v>
      </c>
      <c r="U103" s="58">
        <v>-81.544948390431912</v>
      </c>
      <c r="V103" s="61">
        <v>-3943750.0866427124</v>
      </c>
      <c r="W103" s="58">
        <v>-70.795786569538507</v>
      </c>
      <c r="X103" s="61">
        <v>-19482547.727181464</v>
      </c>
      <c r="Y103" s="60">
        <v>-79.113411084911803</v>
      </c>
      <c r="Z103" s="59">
        <v>10095270.113253355</v>
      </c>
      <c r="AA103" s="58">
        <v>10.723495365761103</v>
      </c>
      <c r="AB103" s="61">
        <v>7665734.9994550049</v>
      </c>
      <c r="AC103" s="58">
        <v>17.47566407871161</v>
      </c>
      <c r="AD103" s="61">
        <v>17761005.11270836</v>
      </c>
      <c r="AE103" s="60">
        <v>12.869659402803601</v>
      </c>
      <c r="AF103" s="96">
        <f t="shared" si="166"/>
        <v>-5443527.5272853971</v>
      </c>
      <c r="AG103" s="97">
        <f t="shared" si="167"/>
        <v>3721984.9128122926</v>
      </c>
      <c r="AH103" s="98">
        <f t="shared" si="168"/>
        <v>-1721542.6144731045</v>
      </c>
      <c r="AI103" s="32"/>
      <c r="AJ103" s="57">
        <v>-4906742.4501463771</v>
      </c>
      <c r="AK103" s="58">
        <v>-91.429415658530885</v>
      </c>
      <c r="AL103" s="61">
        <v>-3865951.353030324</v>
      </c>
      <c r="AM103" s="58">
        <v>-139.24331339253436</v>
      </c>
      <c r="AN103" s="61">
        <v>-8772693.8031767011</v>
      </c>
      <c r="AO103" s="60">
        <v>-107.73162313095382</v>
      </c>
      <c r="AP103" s="59">
        <v>4105613.0305905193</v>
      </c>
      <c r="AQ103" s="58">
        <v>25.030257584715347</v>
      </c>
      <c r="AR103" s="61">
        <v>528237.7302916646</v>
      </c>
      <c r="AS103" s="58">
        <v>3.7005949832684006</v>
      </c>
      <c r="AT103" s="61">
        <v>4633850.7608821839</v>
      </c>
      <c r="AU103" s="60">
        <v>15.105293088901078</v>
      </c>
      <c r="AV103" s="96">
        <f t="shared" si="169"/>
        <v>-801129.41955585778</v>
      </c>
      <c r="AW103" s="97">
        <f t="shared" si="170"/>
        <v>-3337713.6227386594</v>
      </c>
      <c r="AX103" s="98">
        <f>+AV103+AW103</f>
        <v>-4138843.0422945172</v>
      </c>
      <c r="AY103" s="32"/>
      <c r="AZ103" s="57">
        <f>+AZ17-AZ102</f>
        <v>-98030740.82780087</v>
      </c>
      <c r="BA103" s="58">
        <v>-785.71942849454751</v>
      </c>
      <c r="BB103" s="61">
        <f>+BB17-BB102</f>
        <v>-14688105.898190945</v>
      </c>
      <c r="BC103" s="58">
        <v>-373.92908598963459</v>
      </c>
      <c r="BD103" s="61">
        <f>+BD17-BD102</f>
        <v>-112718846.72599173</v>
      </c>
      <c r="BE103" s="60">
        <v>-694.28377905406717</v>
      </c>
      <c r="BF103" s="57">
        <f>+BF17-BF102</f>
        <v>-60337276.212479115</v>
      </c>
      <c r="BG103" s="58">
        <v>-84.420712431184938</v>
      </c>
      <c r="BH103" s="61">
        <f>+BH17-BH102</f>
        <v>-96259080.587608814</v>
      </c>
      <c r="BI103" s="58">
        <v>-324.17446199635032</v>
      </c>
      <c r="BJ103" s="61">
        <f>+BJ17-BJ102</f>
        <v>-156596356.80008757</v>
      </c>
      <c r="BK103" s="60">
        <v>-157.00560782506099</v>
      </c>
      <c r="BL103" s="315">
        <f>+BL17-BL102</f>
        <v>-158368017.04027998</v>
      </c>
      <c r="BM103" s="61">
        <f>+BM17-BM102</f>
        <v>-110947186.48579979</v>
      </c>
      <c r="BN103" s="245">
        <f>+BN17-BN102</f>
        <v>-269315203.52607942</v>
      </c>
      <c r="BO103" s="32"/>
      <c r="BP103" s="57">
        <v>13997329.067044646</v>
      </c>
      <c r="BQ103" s="58">
        <v>135.5896764314187</v>
      </c>
      <c r="BR103" s="61">
        <v>590923.05500967056</v>
      </c>
      <c r="BS103" s="58">
        <v>28.577379582632293</v>
      </c>
      <c r="BT103" s="61">
        <v>14588252.122054458</v>
      </c>
      <c r="BU103" s="60">
        <v>117.73169550769873</v>
      </c>
      <c r="BV103" s="59">
        <v>-2306467.0407330841</v>
      </c>
      <c r="BW103" s="58">
        <v>-7.2597071547870504</v>
      </c>
      <c r="BX103" s="61">
        <v>-4727717.2013207674</v>
      </c>
      <c r="BY103" s="58">
        <v>-21.500178275338655</v>
      </c>
      <c r="BZ103" s="61">
        <v>-7034184.2420538664</v>
      </c>
      <c r="CA103" s="60">
        <v>-13.08442009310615</v>
      </c>
      <c r="CB103" s="96">
        <f>+BP103+BV103</f>
        <v>11690862.026311561</v>
      </c>
      <c r="CC103" s="97">
        <f t="shared" si="176"/>
        <v>-4136794.1463110968</v>
      </c>
      <c r="CD103" s="98">
        <f>+CB103+CC103</f>
        <v>7554067.8800004646</v>
      </c>
      <c r="CE103" s="32"/>
      <c r="CF103" s="32"/>
      <c r="CG103" s="62">
        <f>+CG17-CG102</f>
        <v>-131173136.022089</v>
      </c>
      <c r="CH103" s="58">
        <f>+CG103/$CG$112</f>
        <v>-198.6047568633461</v>
      </c>
      <c r="CI103" s="62">
        <f>+CI17-CI102</f>
        <v>-19356378.57111609</v>
      </c>
      <c r="CJ103" s="63">
        <f>+CI103/$CI$112</f>
        <v>-100.13557557111588</v>
      </c>
      <c r="CK103" s="62">
        <f>+CK17-CK102</f>
        <v>-150529514.59320498</v>
      </c>
      <c r="CL103" s="64">
        <f>+CK103/$CK$112</f>
        <v>-176.31052044532223</v>
      </c>
      <c r="CM103" s="62">
        <f>+CM17-CM102</f>
        <v>-46202910.393502474</v>
      </c>
      <c r="CN103" s="58">
        <f>+CM103/$CM$112</f>
        <v>-16.116212237416942</v>
      </c>
      <c r="CO103" s="62">
        <f>+CO17-CO102</f>
        <v>-101074878.98302364</v>
      </c>
      <c r="CP103" s="64">
        <f>+CO103/$CO$112</f>
        <v>-62.572168025133578</v>
      </c>
      <c r="CQ103" s="62">
        <f>+CQ17-CQ102</f>
        <v>-147277789.37652588</v>
      </c>
      <c r="CR103" s="64">
        <f>+CQ103/$CQ$112</f>
        <v>-32.858429397162347</v>
      </c>
      <c r="CS103" s="153"/>
      <c r="CT103" s="161" t="s">
        <v>178</v>
      </c>
      <c r="CU103" s="62">
        <f>+CU17-CU102</f>
        <v>-150529514.59320545</v>
      </c>
      <c r="CV103" s="62">
        <f t="shared" ref="CV103" si="189">+CV17-CV102</f>
        <v>-147277789.37652588</v>
      </c>
      <c r="CW103" s="62">
        <f>+CW17-CW102</f>
        <v>-297807303.96973133</v>
      </c>
      <c r="CX103"/>
      <c r="CY103" s="48"/>
      <c r="CZ103" s="48"/>
    </row>
    <row r="104" spans="1:104" s="19" customFormat="1" ht="15.6" x14ac:dyDescent="0.3">
      <c r="A104" s="26"/>
      <c r="B104" s="26"/>
      <c r="C104" s="34"/>
      <c r="D104" s="3"/>
      <c r="E104" s="3"/>
      <c r="F104" s="3"/>
      <c r="G104" s="3"/>
      <c r="H104" s="3"/>
      <c r="I104" s="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32"/>
      <c r="CG104" s="65"/>
      <c r="CH104" s="66"/>
      <c r="CI104" s="36"/>
      <c r="CJ104" s="66"/>
      <c r="CK104" s="67"/>
      <c r="CL104" s="40"/>
      <c r="CM104" s="49"/>
      <c r="CN104" s="39"/>
      <c r="CO104" s="39"/>
      <c r="CP104" s="39"/>
      <c r="CQ104" s="36"/>
      <c r="CR104" s="40"/>
      <c r="CS104" s="152"/>
      <c r="CT104" s="161"/>
      <c r="CU104" s="38"/>
      <c r="CV104" s="36"/>
      <c r="CW104" s="37"/>
      <c r="CX104"/>
      <c r="CZ104" s="48"/>
    </row>
    <row r="105" spans="1:104" s="19" customFormat="1" ht="15.6" x14ac:dyDescent="0.3">
      <c r="A105" s="26"/>
      <c r="B105" s="26"/>
      <c r="C105" s="34"/>
      <c r="D105" s="3"/>
      <c r="E105" s="3"/>
      <c r="F105" s="3"/>
      <c r="G105" s="3"/>
      <c r="H105" s="3"/>
      <c r="I105" s="3"/>
      <c r="J105" s="38"/>
      <c r="K105" s="36"/>
      <c r="L105" s="36"/>
      <c r="M105" s="36"/>
      <c r="N105" s="36"/>
      <c r="O105" s="37"/>
      <c r="P105" s="116"/>
      <c r="Q105" s="117"/>
      <c r="R105" s="118"/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/>
      <c r="AG105" s="117"/>
      <c r="AH105" s="118"/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/>
      <c r="AW105" s="117"/>
      <c r="AX105" s="118"/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/>
      <c r="BM105" s="117"/>
      <c r="BN105" s="118"/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/>
      <c r="CC105" s="117"/>
      <c r="CD105" s="118"/>
      <c r="CE105" s="32"/>
      <c r="CF105" s="32"/>
      <c r="CG105" s="65"/>
      <c r="CH105" s="66"/>
      <c r="CI105" s="36"/>
      <c r="CJ105" s="66"/>
      <c r="CK105" s="67"/>
      <c r="CL105" s="40"/>
      <c r="CM105" s="49"/>
      <c r="CN105" s="39"/>
      <c r="CO105" s="39"/>
      <c r="CP105" s="39"/>
      <c r="CQ105" s="36"/>
      <c r="CR105" s="40"/>
      <c r="CS105" s="152"/>
      <c r="CT105" s="161"/>
      <c r="CU105" s="38"/>
      <c r="CV105" s="36"/>
      <c r="CW105" s="37"/>
      <c r="CX105"/>
      <c r="CY105" s="48"/>
      <c r="CZ105" s="48"/>
    </row>
    <row r="106" spans="1:104" s="19" customFormat="1" ht="15.6" x14ac:dyDescent="0.3">
      <c r="A106" s="26">
        <v>87</v>
      </c>
      <c r="B106" s="52" t="s">
        <v>49</v>
      </c>
      <c r="C106" s="34"/>
      <c r="D106" s="2">
        <v>3770456.7199999997</v>
      </c>
      <c r="E106" s="2"/>
      <c r="F106" s="2">
        <v>2719433.69</v>
      </c>
      <c r="G106" s="2"/>
      <c r="H106" s="2">
        <v>6489890.4100000001</v>
      </c>
      <c r="I106" s="2"/>
      <c r="J106" s="38">
        <v>6250357.7400000002</v>
      </c>
      <c r="K106" s="36"/>
      <c r="L106" s="36">
        <v>8099008.5599999996</v>
      </c>
      <c r="M106" s="36"/>
      <c r="N106" s="36">
        <v>14349366.300000001</v>
      </c>
      <c r="O106" s="37"/>
      <c r="P106" s="116">
        <f t="shared" ref="P106:P108" si="190">+D106+J106</f>
        <v>10020814.460000001</v>
      </c>
      <c r="Q106" s="117">
        <f t="shared" ref="Q106:Q108" si="191">+F106+L106</f>
        <v>10818442.25</v>
      </c>
      <c r="R106" s="118">
        <f t="shared" ref="R106:R108" si="192">+P106+Q106</f>
        <v>20839256.710000001</v>
      </c>
      <c r="S106" s="32"/>
      <c r="T106" s="35">
        <v>3411341.02</v>
      </c>
      <c r="U106" s="36"/>
      <c r="V106" s="36">
        <v>2539624.58</v>
      </c>
      <c r="W106" s="36"/>
      <c r="X106" s="36">
        <v>5950965.5999999996</v>
      </c>
      <c r="Y106" s="37"/>
      <c r="Z106" s="38">
        <v>7980647.1900000004</v>
      </c>
      <c r="AA106" s="36"/>
      <c r="AB106" s="36">
        <v>5586208.0800000001</v>
      </c>
      <c r="AC106" s="36"/>
      <c r="AD106" s="36">
        <v>13566855.27</v>
      </c>
      <c r="AE106" s="37"/>
      <c r="AF106" s="116">
        <f t="shared" ref="AF106:AF108" si="193">+T106+Z106</f>
        <v>11391988.210000001</v>
      </c>
      <c r="AG106" s="117">
        <f t="shared" ref="AG106:AG108" si="194">+V106+AB106</f>
        <v>8125832.6600000001</v>
      </c>
      <c r="AH106" s="118">
        <f t="shared" ref="AH106:AH108" si="195">+AF106+AG106</f>
        <v>19517820.870000001</v>
      </c>
      <c r="AI106" s="32"/>
      <c r="AJ106" s="35">
        <v>11063148.384238387</v>
      </c>
      <c r="AK106" s="36"/>
      <c r="AL106" s="36">
        <v>28491754.15869562</v>
      </c>
      <c r="AM106" s="36"/>
      <c r="AN106" s="36">
        <v>39554902.542934008</v>
      </c>
      <c r="AO106" s="37"/>
      <c r="AP106" s="38">
        <v>30624876.131753441</v>
      </c>
      <c r="AQ106" s="36"/>
      <c r="AR106" s="36">
        <v>35417301.102482483</v>
      </c>
      <c r="AS106" s="36"/>
      <c r="AT106" s="36">
        <v>66042177.234235927</v>
      </c>
      <c r="AU106" s="37"/>
      <c r="AV106" s="116">
        <f t="shared" ref="AV106:AV108" si="196">+AJ106+AP106</f>
        <v>41688024.515991829</v>
      </c>
      <c r="AW106" s="117">
        <f t="shared" ref="AW106:AW108" si="197">+AL106+AR106</f>
        <v>63909055.261178106</v>
      </c>
      <c r="AX106" s="118">
        <f t="shared" ref="AX106:AX108" si="198">+AV106+AW106</f>
        <v>105597079.77716994</v>
      </c>
      <c r="AY106" s="32"/>
      <c r="AZ106" s="35">
        <v>5895914.3689000001</v>
      </c>
      <c r="BA106" s="36"/>
      <c r="BB106" s="36">
        <v>3188857.5362</v>
      </c>
      <c r="BC106" s="36"/>
      <c r="BD106" s="36">
        <v>9084771.9050999992</v>
      </c>
      <c r="BE106" s="37"/>
      <c r="BF106" s="38">
        <v>13260411.592500001</v>
      </c>
      <c r="BG106" s="36"/>
      <c r="BH106" s="36">
        <v>7877317.7065000003</v>
      </c>
      <c r="BI106" s="36"/>
      <c r="BJ106" s="36">
        <v>21137729.299000002</v>
      </c>
      <c r="BK106" s="37"/>
      <c r="BL106" s="116">
        <f t="shared" ref="BL106:BL108" si="199">+AZ106+BF106</f>
        <v>19156325.961400002</v>
      </c>
      <c r="BM106" s="117">
        <f t="shared" ref="BM106:BM108" si="200">+BB106+BH106</f>
        <v>11066175.242699999</v>
      </c>
      <c r="BN106" s="118">
        <f t="shared" ref="BN106:BN108" si="201">+BL106+BM106</f>
        <v>30222501.204100002</v>
      </c>
      <c r="BO106" s="32"/>
      <c r="BP106" s="35">
        <v>1769033.41</v>
      </c>
      <c r="BQ106" s="36"/>
      <c r="BR106" s="36">
        <v>0</v>
      </c>
      <c r="BS106" s="36"/>
      <c r="BT106" s="36">
        <v>1769033.41</v>
      </c>
      <c r="BU106" s="37"/>
      <c r="BV106" s="38">
        <v>5751161.2599999998</v>
      </c>
      <c r="BW106" s="36"/>
      <c r="BX106" s="36">
        <v>0</v>
      </c>
      <c r="BY106" s="36"/>
      <c r="BZ106" s="36">
        <v>5751161.2599999998</v>
      </c>
      <c r="CA106" s="37"/>
      <c r="CB106" s="116">
        <f t="shared" ref="CB106:CB108" si="202">+BP106+BV106</f>
        <v>7520194.6699999999</v>
      </c>
      <c r="CC106" s="117">
        <f t="shared" ref="CC106:CC108" si="203">+BR106+BX106</f>
        <v>0</v>
      </c>
      <c r="CD106" s="118">
        <f t="shared" ref="CD106:CD108" si="204">+CB106+CC106</f>
        <v>7520194.6699999999</v>
      </c>
      <c r="CE106" s="32"/>
      <c r="CF106" s="32"/>
      <c r="CG106" s="38">
        <f t="shared" ref="CG106:CG108" si="205">+D106+T106+AJ106+AZ106+BP106</f>
        <v>25909893.903138388</v>
      </c>
      <c r="CH106" s="39"/>
      <c r="CI106" s="36">
        <f t="shared" ref="CI106:CI108" si="206">+F106+V106+AL106+BB106+BR106</f>
        <v>36939669.964895621</v>
      </c>
      <c r="CJ106" s="39"/>
      <c r="CK106" s="36">
        <f>+CG106+CI106</f>
        <v>62849563.868034005</v>
      </c>
      <c r="CL106" s="40"/>
      <c r="CM106" s="38">
        <f t="shared" ref="CM106:CM108" si="207">+J106+Z106+AP106+BF106+BV106</f>
        <v>63867453.914253436</v>
      </c>
      <c r="CN106" s="39"/>
      <c r="CO106" s="36">
        <f t="shared" ref="CO106:CO108" si="208">+L106+AB106+AR106+BH106+BX106</f>
        <v>56979835.448982485</v>
      </c>
      <c r="CP106" s="39"/>
      <c r="CQ106" s="36">
        <f t="shared" ref="CQ106:CQ108" si="209">+CM106+CO106</f>
        <v>120847289.36323592</v>
      </c>
      <c r="CR106" s="40"/>
      <c r="CS106" s="152"/>
      <c r="CT106" s="163" t="s">
        <v>49</v>
      </c>
      <c r="CU106" s="38">
        <f t="shared" ref="CU106:CU108" si="210">+CK106</f>
        <v>62849563.868034005</v>
      </c>
      <c r="CV106" s="36">
        <f t="shared" ref="CV106:CV108" si="211">+CQ106</f>
        <v>120847289.36323592</v>
      </c>
      <c r="CW106" s="37">
        <f t="shared" ref="CW106:CW108" si="212">+CU106+CV106</f>
        <v>183696853.23126993</v>
      </c>
      <c r="CX106"/>
    </row>
    <row r="107" spans="1:104" s="19" customFormat="1" ht="15.6" x14ac:dyDescent="0.3">
      <c r="A107" s="26">
        <v>88</v>
      </c>
      <c r="B107" s="52" t="s">
        <v>50</v>
      </c>
      <c r="C107" s="34"/>
      <c r="D107" s="3">
        <v>206602.58069</v>
      </c>
      <c r="E107" s="5"/>
      <c r="F107" s="3">
        <v>146078.39944400004</v>
      </c>
      <c r="G107" s="5"/>
      <c r="H107" s="3">
        <v>352680.98013400007</v>
      </c>
      <c r="I107" s="5"/>
      <c r="J107" s="38">
        <v>255081.07334400003</v>
      </c>
      <c r="K107" s="36"/>
      <c r="L107" s="36">
        <v>667677.72158799996</v>
      </c>
      <c r="M107" s="36"/>
      <c r="N107" s="36">
        <v>922758.79493199999</v>
      </c>
      <c r="O107" s="37"/>
      <c r="P107" s="116">
        <f t="shared" si="190"/>
        <v>461683.65403400001</v>
      </c>
      <c r="Q107" s="117">
        <f t="shared" si="191"/>
        <v>813756.12103200005</v>
      </c>
      <c r="R107" s="118">
        <f t="shared" si="192"/>
        <v>1275439.7750659999</v>
      </c>
      <c r="S107" s="32"/>
      <c r="T107" s="35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93"/>
        <v>0</v>
      </c>
      <c r="AG107" s="117">
        <f t="shared" si="194"/>
        <v>0</v>
      </c>
      <c r="AH107" s="118">
        <f t="shared" si="195"/>
        <v>0</v>
      </c>
      <c r="AI107" s="32"/>
      <c r="AJ107" s="35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96"/>
        <v>0</v>
      </c>
      <c r="AW107" s="117">
        <f t="shared" si="197"/>
        <v>0</v>
      </c>
      <c r="AX107" s="118">
        <f t="shared" si="198"/>
        <v>0</v>
      </c>
      <c r="AY107" s="32"/>
      <c r="AZ107" s="35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199"/>
        <v>0</v>
      </c>
      <c r="BM107" s="117">
        <f t="shared" si="200"/>
        <v>0</v>
      </c>
      <c r="BN107" s="118">
        <f t="shared" si="201"/>
        <v>0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2"/>
        <v>0</v>
      </c>
      <c r="CC107" s="117">
        <f t="shared" si="203"/>
        <v>0</v>
      </c>
      <c r="CD107" s="118">
        <f t="shared" si="204"/>
        <v>0</v>
      </c>
      <c r="CE107" s="32"/>
      <c r="CF107" s="32"/>
      <c r="CG107" s="38">
        <f t="shared" si="205"/>
        <v>206602.58069</v>
      </c>
      <c r="CH107" s="39"/>
      <c r="CI107" s="36">
        <f t="shared" si="206"/>
        <v>146078.39944400004</v>
      </c>
      <c r="CJ107" s="39"/>
      <c r="CK107" s="36">
        <f t="shared" ref="CK107:CK108" si="213">+CG107+CI107</f>
        <v>352680.98013400007</v>
      </c>
      <c r="CL107" s="40"/>
      <c r="CM107" s="38">
        <f t="shared" si="207"/>
        <v>255081.07334400003</v>
      </c>
      <c r="CN107" s="39"/>
      <c r="CO107" s="36">
        <f t="shared" si="208"/>
        <v>667677.72158799996</v>
      </c>
      <c r="CP107" s="39"/>
      <c r="CQ107" s="36">
        <f t="shared" si="209"/>
        <v>922758.79493199999</v>
      </c>
      <c r="CR107" s="40"/>
      <c r="CS107" s="152"/>
      <c r="CT107" s="163" t="s">
        <v>50</v>
      </c>
      <c r="CU107" s="38">
        <f t="shared" si="210"/>
        <v>352680.98013400007</v>
      </c>
      <c r="CV107" s="36">
        <f t="shared" si="211"/>
        <v>922758.79493199999</v>
      </c>
      <c r="CW107" s="37">
        <f t="shared" si="212"/>
        <v>1275439.7750659999</v>
      </c>
      <c r="CX107"/>
    </row>
    <row r="108" spans="1:104" s="19" customFormat="1" ht="15.6" x14ac:dyDescent="0.3">
      <c r="A108" s="26">
        <v>89</v>
      </c>
      <c r="B108" s="52" t="s">
        <v>48</v>
      </c>
      <c r="C108" s="34"/>
      <c r="D108" s="3">
        <v>300632.17000000004</v>
      </c>
      <c r="E108" s="5"/>
      <c r="F108" s="3">
        <v>190601.73302306159</v>
      </c>
      <c r="G108" s="5"/>
      <c r="H108" s="3">
        <v>491233.90302306163</v>
      </c>
      <c r="I108" s="5"/>
      <c r="J108" s="38">
        <v>689365.77</v>
      </c>
      <c r="K108" s="36"/>
      <c r="L108" s="36">
        <v>483296.51697693835</v>
      </c>
      <c r="M108" s="36"/>
      <c r="N108" s="36">
        <v>1172662.2869769384</v>
      </c>
      <c r="O108" s="37"/>
      <c r="P108" s="116">
        <f t="shared" si="190"/>
        <v>989997.94000000006</v>
      </c>
      <c r="Q108" s="117">
        <f t="shared" si="191"/>
        <v>673898.25</v>
      </c>
      <c r="R108" s="118">
        <f t="shared" si="192"/>
        <v>1663896.19</v>
      </c>
      <c r="S108" s="32"/>
      <c r="T108" s="35">
        <v>105043.98687064528</v>
      </c>
      <c r="U108" s="36"/>
      <c r="V108" s="36">
        <v>22036.230895675966</v>
      </c>
      <c r="W108" s="36"/>
      <c r="X108" s="36">
        <v>127080.21776632125</v>
      </c>
      <c r="Y108" s="37"/>
      <c r="Z108" s="38">
        <v>202497.35287862801</v>
      </c>
      <c r="AA108" s="36"/>
      <c r="AB108" s="36">
        <v>72724.829903040314</v>
      </c>
      <c r="AC108" s="36"/>
      <c r="AD108" s="36">
        <v>275222.18278166832</v>
      </c>
      <c r="AE108" s="37"/>
      <c r="AF108" s="116">
        <f t="shared" si="193"/>
        <v>307541.33974927326</v>
      </c>
      <c r="AG108" s="117">
        <f t="shared" si="194"/>
        <v>94761.06079871628</v>
      </c>
      <c r="AH108" s="118">
        <f t="shared" si="195"/>
        <v>402302.40054798953</v>
      </c>
      <c r="AI108" s="32"/>
      <c r="AJ108" s="35">
        <v>37322.83</v>
      </c>
      <c r="AK108" s="36"/>
      <c r="AL108" s="36">
        <v>21076.170000000002</v>
      </c>
      <c r="AM108" s="36"/>
      <c r="AN108" s="36">
        <v>58399</v>
      </c>
      <c r="AO108" s="37"/>
      <c r="AP108" s="38">
        <v>66577.55</v>
      </c>
      <c r="AQ108" s="36"/>
      <c r="AR108" s="36">
        <v>76596.099999999991</v>
      </c>
      <c r="AS108" s="36"/>
      <c r="AT108" s="36">
        <v>143173.65</v>
      </c>
      <c r="AU108" s="37"/>
      <c r="AV108" s="116">
        <f t="shared" si="196"/>
        <v>103900.38</v>
      </c>
      <c r="AW108" s="117">
        <f t="shared" si="197"/>
        <v>97672.26999999999</v>
      </c>
      <c r="AX108" s="118">
        <f t="shared" si="198"/>
        <v>201572.65</v>
      </c>
      <c r="AY108" s="32"/>
      <c r="AZ108" s="35">
        <v>434428.15444261447</v>
      </c>
      <c r="BA108" s="36"/>
      <c r="BB108" s="36">
        <v>103219.16555738555</v>
      </c>
      <c r="BC108" s="36"/>
      <c r="BD108" s="36">
        <v>537647.32000000007</v>
      </c>
      <c r="BE108" s="37"/>
      <c r="BF108" s="38">
        <v>2150425.8769050427</v>
      </c>
      <c r="BG108" s="36"/>
      <c r="BH108" s="36">
        <v>2008289.3030949577</v>
      </c>
      <c r="BI108" s="36"/>
      <c r="BJ108" s="36">
        <v>4158715.1800000006</v>
      </c>
      <c r="BK108" s="37"/>
      <c r="BL108" s="116">
        <f t="shared" si="199"/>
        <v>2584854.0313476571</v>
      </c>
      <c r="BM108" s="117">
        <f t="shared" si="200"/>
        <v>2111508.4686523434</v>
      </c>
      <c r="BN108" s="118">
        <f t="shared" si="201"/>
        <v>4696362.5</v>
      </c>
      <c r="BO108" s="32"/>
      <c r="BP108" s="35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202"/>
        <v>0</v>
      </c>
      <c r="CC108" s="117">
        <f t="shared" si="203"/>
        <v>0</v>
      </c>
      <c r="CD108" s="118">
        <f t="shared" si="204"/>
        <v>0</v>
      </c>
      <c r="CE108" s="32"/>
      <c r="CF108" s="32"/>
      <c r="CG108" s="38">
        <f t="shared" si="205"/>
        <v>877427.14131325984</v>
      </c>
      <c r="CH108" s="36"/>
      <c r="CI108" s="36">
        <f t="shared" si="206"/>
        <v>336933.29947612312</v>
      </c>
      <c r="CJ108" s="39"/>
      <c r="CK108" s="36">
        <f t="shared" si="213"/>
        <v>1214360.4407893829</v>
      </c>
      <c r="CL108" s="40"/>
      <c r="CM108" s="38">
        <f t="shared" si="207"/>
        <v>3108866.5497836708</v>
      </c>
      <c r="CN108" s="39"/>
      <c r="CO108" s="36">
        <f t="shared" si="208"/>
        <v>2640906.7499749362</v>
      </c>
      <c r="CP108" s="39"/>
      <c r="CQ108" s="36">
        <f t="shared" si="209"/>
        <v>5749773.2997586075</v>
      </c>
      <c r="CR108" s="40"/>
      <c r="CS108" s="152"/>
      <c r="CT108" s="163" t="s">
        <v>48</v>
      </c>
      <c r="CU108" s="38">
        <f t="shared" si="210"/>
        <v>1214360.4407893829</v>
      </c>
      <c r="CV108" s="36">
        <f t="shared" si="211"/>
        <v>5749773.2997586075</v>
      </c>
      <c r="CW108" s="37">
        <f t="shared" si="212"/>
        <v>6964133.7405479904</v>
      </c>
      <c r="CX108"/>
    </row>
    <row r="109" spans="1:104" s="19" customFormat="1" ht="15.6" x14ac:dyDescent="0.3">
      <c r="A109" s="26" t="s">
        <v>102</v>
      </c>
      <c r="B109" s="26"/>
      <c r="C109" s="27"/>
      <c r="D109" s="3"/>
      <c r="E109" s="5"/>
      <c r="F109" s="3"/>
      <c r="G109" s="5"/>
      <c r="H109" s="3"/>
      <c r="I109" s="5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2"/>
      <c r="CG109" s="31"/>
      <c r="CH109" s="29"/>
      <c r="CI109" s="29"/>
      <c r="CJ109" s="29"/>
      <c r="CK109" s="29"/>
      <c r="CL109" s="30"/>
      <c r="CM109" s="31"/>
      <c r="CN109" s="29"/>
      <c r="CO109" s="29"/>
      <c r="CP109" s="29"/>
      <c r="CQ109" s="29"/>
      <c r="CR109" s="30"/>
      <c r="CS109" s="150"/>
      <c r="CT109" s="161"/>
      <c r="CU109" s="31"/>
      <c r="CV109" s="29"/>
      <c r="CW109" s="30"/>
      <c r="CX109"/>
    </row>
    <row r="110" spans="1:104" s="19" customFormat="1" ht="15.6" x14ac:dyDescent="0.3">
      <c r="A110" s="26"/>
      <c r="B110" s="26"/>
      <c r="C110" s="27"/>
      <c r="D110" s="2"/>
      <c r="E110" s="2"/>
      <c r="F110" s="2"/>
      <c r="G110" s="2"/>
      <c r="H110" s="2"/>
      <c r="I110" s="2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2"/>
      <c r="CG110" s="31"/>
      <c r="CH110" s="29"/>
      <c r="CI110" s="29"/>
      <c r="CJ110" s="29"/>
      <c r="CK110" s="29"/>
      <c r="CL110" s="30"/>
      <c r="CM110" s="31"/>
      <c r="CN110" s="29"/>
      <c r="CO110" s="29"/>
      <c r="CP110" s="29"/>
      <c r="CQ110" s="29"/>
      <c r="CR110" s="30"/>
      <c r="CS110" s="150"/>
      <c r="CT110" s="161"/>
      <c r="CU110" s="31"/>
      <c r="CV110" s="29"/>
      <c r="CW110" s="30"/>
      <c r="CX110"/>
    </row>
    <row r="111" spans="1:104" s="19" customFormat="1" ht="15.6" x14ac:dyDescent="0.3">
      <c r="A111" s="26">
        <v>90</v>
      </c>
      <c r="B111" s="26" t="s">
        <v>10</v>
      </c>
      <c r="C111" s="34"/>
      <c r="D111" s="11">
        <v>36383</v>
      </c>
      <c r="E111" s="4"/>
      <c r="F111" s="11">
        <v>10241</v>
      </c>
      <c r="G111" s="4"/>
      <c r="H111" s="11">
        <v>46624</v>
      </c>
      <c r="I111" s="2"/>
      <c r="J111" s="31">
        <v>118529</v>
      </c>
      <c r="K111" s="72"/>
      <c r="L111" s="72">
        <v>96552</v>
      </c>
      <c r="M111" s="72"/>
      <c r="N111" s="72">
        <v>215081</v>
      </c>
      <c r="O111" s="37"/>
      <c r="P111" s="133">
        <f>+D111+J111</f>
        <v>154912</v>
      </c>
      <c r="Q111" s="134">
        <f>+F111+L111</f>
        <v>106793</v>
      </c>
      <c r="R111" s="135">
        <f t="shared" ref="R111:R112" si="214">+P111+Q111</f>
        <v>261705</v>
      </c>
      <c r="S111" s="32"/>
      <c r="T111" s="71">
        <v>64040</v>
      </c>
      <c r="U111" s="36"/>
      <c r="V111" s="72">
        <v>19028</v>
      </c>
      <c r="W111" s="36"/>
      <c r="X111" s="72">
        <v>83068</v>
      </c>
      <c r="Y111" s="37"/>
      <c r="Z111" s="72">
        <v>309880</v>
      </c>
      <c r="AA111" s="72"/>
      <c r="AB111" s="72">
        <v>146916</v>
      </c>
      <c r="AC111" s="72"/>
      <c r="AD111" s="72">
        <v>456796</v>
      </c>
      <c r="AE111" s="37"/>
      <c r="AF111" s="133">
        <f t="shared" ref="AF111:AF112" si="215">+T111+Z111</f>
        <v>373920</v>
      </c>
      <c r="AG111" s="134">
        <f t="shared" ref="AG111:AG112" si="216">+V111+AB111</f>
        <v>165944</v>
      </c>
      <c r="AH111" s="135">
        <f t="shared" ref="AH111:AH112" si="217">+AF111+AG111</f>
        <v>539864</v>
      </c>
      <c r="AI111" s="32"/>
      <c r="AJ111" s="71">
        <v>17936</v>
      </c>
      <c r="AK111" s="36"/>
      <c r="AL111" s="72">
        <v>9308</v>
      </c>
      <c r="AM111" s="36"/>
      <c r="AN111" s="72">
        <v>27244</v>
      </c>
      <c r="AO111" s="37"/>
      <c r="AP111" s="72">
        <v>54612</v>
      </c>
      <c r="AQ111" s="72"/>
      <c r="AR111" s="72">
        <v>47614</v>
      </c>
      <c r="AS111" s="72"/>
      <c r="AT111" s="72">
        <v>102226</v>
      </c>
      <c r="AU111" s="37"/>
      <c r="AV111" s="133">
        <f t="shared" ref="AV111:AV112" si="218">+AJ111+AP111</f>
        <v>72548</v>
      </c>
      <c r="AW111" s="134">
        <f t="shared" ref="AW111:AW112" si="219">+AL111+AR111</f>
        <v>56922</v>
      </c>
      <c r="AX111" s="135">
        <f t="shared" ref="AX111:AX112" si="220">+AV111+AW111</f>
        <v>129470</v>
      </c>
      <c r="AY111" s="32"/>
      <c r="AZ111" s="71">
        <v>67778.622754399854</v>
      </c>
      <c r="BA111" s="36"/>
      <c r="BB111" s="72">
        <v>19345.377245600146</v>
      </c>
      <c r="BC111" s="36"/>
      <c r="BD111" s="72">
        <v>87124</v>
      </c>
      <c r="BE111" s="37"/>
      <c r="BF111" s="72">
        <v>358386.27558789041</v>
      </c>
      <c r="BG111" s="72"/>
      <c r="BH111" s="72">
        <v>172523.72441210953</v>
      </c>
      <c r="BI111" s="72"/>
      <c r="BJ111" s="72">
        <v>530910</v>
      </c>
      <c r="BK111" s="37"/>
      <c r="BL111" s="133">
        <f t="shared" ref="BL111:BL112" si="221">+AZ111+BF111</f>
        <v>426164.89834229025</v>
      </c>
      <c r="BM111" s="134">
        <f t="shared" ref="BM111:BM112" si="222">+BB111+BH111</f>
        <v>191869.10165770969</v>
      </c>
      <c r="BN111" s="135">
        <f t="shared" ref="BN111:BN112" si="223">+BL111+BM111</f>
        <v>618034</v>
      </c>
      <c r="BO111" s="32"/>
      <c r="BP111" s="71">
        <v>35026</v>
      </c>
      <c r="BQ111" s="36"/>
      <c r="BR111" s="72">
        <v>6828</v>
      </c>
      <c r="BS111" s="36"/>
      <c r="BT111" s="72">
        <v>41854</v>
      </c>
      <c r="BU111" s="37"/>
      <c r="BV111" s="72">
        <v>106266</v>
      </c>
      <c r="BW111" s="72"/>
      <c r="BX111" s="72">
        <v>73879</v>
      </c>
      <c r="BY111" s="72"/>
      <c r="BZ111" s="72">
        <v>180145</v>
      </c>
      <c r="CA111" s="37"/>
      <c r="CB111" s="133">
        <f t="shared" ref="CB111:CB112" si="224">+BP111+BV111</f>
        <v>141292</v>
      </c>
      <c r="CC111" s="134">
        <f t="shared" ref="CC111:CC112" si="225">+BR111+BX111</f>
        <v>80707</v>
      </c>
      <c r="CD111" s="135">
        <f t="shared" ref="CD111:CD112" si="226">+CB111+CC111</f>
        <v>221999</v>
      </c>
      <c r="CE111" s="32"/>
      <c r="CF111" s="32"/>
      <c r="CG111" s="38">
        <f>+D111+T111+AJ111+AZ111+BP111</f>
        <v>221163.62275439984</v>
      </c>
      <c r="CH111" s="72"/>
      <c r="CI111" s="36">
        <f>+F111+V111+AL111+BB111+BR111</f>
        <v>64750.377245600146</v>
      </c>
      <c r="CJ111" s="72"/>
      <c r="CK111" s="72">
        <f t="shared" ref="CK111:CK112" si="227">+CG111+CI111</f>
        <v>285914</v>
      </c>
      <c r="CL111" s="74"/>
      <c r="CM111" s="38">
        <f t="shared" ref="CM111:CM112" si="228">+J111+Z111+AP111+BF111+BV111</f>
        <v>947673.27558789041</v>
      </c>
      <c r="CN111" s="72"/>
      <c r="CO111" s="36">
        <f t="shared" ref="CO111:CO112" si="229">+L111+AB111+AR111+BH111+BX111</f>
        <v>537484.72441210947</v>
      </c>
      <c r="CP111" s="72"/>
      <c r="CQ111" s="72">
        <f t="shared" ref="CQ111:CQ112" si="230">+CM111+CO111</f>
        <v>1485158</v>
      </c>
      <c r="CR111" s="74"/>
      <c r="CS111" s="155"/>
      <c r="CT111" s="161" t="s">
        <v>10</v>
      </c>
      <c r="CU111" s="73">
        <f t="shared" ref="CU111:CU112" si="231">+CK111</f>
        <v>285914</v>
      </c>
      <c r="CV111" s="72">
        <f t="shared" ref="CV111:CV112" si="232">+CQ111</f>
        <v>1485158</v>
      </c>
      <c r="CW111" s="75">
        <f t="shared" ref="CW111:CW112" si="233">+CU111+CV111</f>
        <v>1771072</v>
      </c>
      <c r="CX111"/>
    </row>
    <row r="112" spans="1:104" s="19" customFormat="1" ht="15.6" x14ac:dyDescent="0.3">
      <c r="A112" s="26">
        <v>91</v>
      </c>
      <c r="B112" s="26" t="s">
        <v>11</v>
      </c>
      <c r="C112" s="34"/>
      <c r="D112" s="11">
        <v>108836</v>
      </c>
      <c r="E112" s="4"/>
      <c r="F112" s="11">
        <v>30876</v>
      </c>
      <c r="G112" s="4"/>
      <c r="H112" s="11">
        <v>139712</v>
      </c>
      <c r="I112" s="4"/>
      <c r="J112" s="31">
        <v>355279</v>
      </c>
      <c r="K112" s="72"/>
      <c r="L112" s="72">
        <v>290085</v>
      </c>
      <c r="M112" s="72"/>
      <c r="N112" s="72">
        <v>645364</v>
      </c>
      <c r="O112" s="37"/>
      <c r="P112" s="133">
        <f>+D112+J112</f>
        <v>464115</v>
      </c>
      <c r="Q112" s="134">
        <f>+F112+L112</f>
        <v>320961</v>
      </c>
      <c r="R112" s="135">
        <f t="shared" si="214"/>
        <v>785076</v>
      </c>
      <c r="S112" s="32"/>
      <c r="T112" s="71">
        <v>190555</v>
      </c>
      <c r="U112" s="36"/>
      <c r="V112" s="72">
        <v>55706</v>
      </c>
      <c r="W112" s="36"/>
      <c r="X112" s="72">
        <v>246261</v>
      </c>
      <c r="Y112" s="37"/>
      <c r="Z112" s="72">
        <v>941416</v>
      </c>
      <c r="AA112" s="72"/>
      <c r="AB112" s="72">
        <v>438652</v>
      </c>
      <c r="AC112" s="72"/>
      <c r="AD112" s="72">
        <v>1380068</v>
      </c>
      <c r="AE112" s="37"/>
      <c r="AF112" s="133">
        <f t="shared" si="215"/>
        <v>1131971</v>
      </c>
      <c r="AG112" s="134">
        <f t="shared" si="216"/>
        <v>494358</v>
      </c>
      <c r="AH112" s="135">
        <f t="shared" si="217"/>
        <v>1626329</v>
      </c>
      <c r="AI112" s="32"/>
      <c r="AJ112" s="71">
        <v>53667</v>
      </c>
      <c r="AK112" s="36"/>
      <c r="AL112" s="72">
        <v>27764</v>
      </c>
      <c r="AM112" s="36"/>
      <c r="AN112" s="72">
        <v>81431</v>
      </c>
      <c r="AO112" s="37"/>
      <c r="AP112" s="72">
        <v>164026</v>
      </c>
      <c r="AQ112" s="72"/>
      <c r="AR112" s="72">
        <v>142744</v>
      </c>
      <c r="AS112" s="72"/>
      <c r="AT112" s="72">
        <v>306770</v>
      </c>
      <c r="AU112" s="37"/>
      <c r="AV112" s="133">
        <f t="shared" si="218"/>
        <v>217693</v>
      </c>
      <c r="AW112" s="134">
        <f t="shared" si="219"/>
        <v>170508</v>
      </c>
      <c r="AX112" s="135">
        <f t="shared" si="220"/>
        <v>388201</v>
      </c>
      <c r="AY112" s="32"/>
      <c r="AZ112" s="71">
        <v>204182.28419401986</v>
      </c>
      <c r="BA112" s="36"/>
      <c r="BB112" s="72">
        <v>58277.715805980151</v>
      </c>
      <c r="BC112" s="36"/>
      <c r="BD112" s="72">
        <v>262460</v>
      </c>
      <c r="BE112" s="37"/>
      <c r="BF112" s="72">
        <v>1088430.1423878975</v>
      </c>
      <c r="BG112" s="72"/>
      <c r="BH112" s="72">
        <v>523959.85761210241</v>
      </c>
      <c r="BI112" s="72"/>
      <c r="BJ112" s="72">
        <v>1612390</v>
      </c>
      <c r="BK112" s="37"/>
      <c r="BL112" s="133">
        <f t="shared" si="221"/>
        <v>1292612.4265819173</v>
      </c>
      <c r="BM112" s="134">
        <f t="shared" si="222"/>
        <v>582237.57341808255</v>
      </c>
      <c r="BN112" s="135">
        <f t="shared" si="223"/>
        <v>1874850</v>
      </c>
      <c r="BO112" s="32"/>
      <c r="BP112" s="71">
        <v>103233</v>
      </c>
      <c r="BQ112" s="36"/>
      <c r="BR112" s="72">
        <v>20678</v>
      </c>
      <c r="BS112" s="36"/>
      <c r="BT112" s="72">
        <v>123911</v>
      </c>
      <c r="BU112" s="37"/>
      <c r="BV112" s="72">
        <v>317708</v>
      </c>
      <c r="BW112" s="72"/>
      <c r="BX112" s="72">
        <v>219892</v>
      </c>
      <c r="BY112" s="72"/>
      <c r="BZ112" s="72">
        <v>537600</v>
      </c>
      <c r="CA112" s="37"/>
      <c r="CB112" s="133">
        <f t="shared" si="224"/>
        <v>420941</v>
      </c>
      <c r="CC112" s="134">
        <f t="shared" si="225"/>
        <v>240570</v>
      </c>
      <c r="CD112" s="135">
        <f t="shared" si="226"/>
        <v>661511</v>
      </c>
      <c r="CE112" s="32"/>
      <c r="CF112" s="32"/>
      <c r="CG112" s="38">
        <f>+D112+T112+AJ112+AZ112+BP112</f>
        <v>660473.28419401986</v>
      </c>
      <c r="CH112" s="72"/>
      <c r="CI112" s="36">
        <f>+F112+V112+AL112+BB112+BR112</f>
        <v>193301.71580598014</v>
      </c>
      <c r="CJ112" s="72"/>
      <c r="CK112" s="72">
        <f t="shared" si="227"/>
        <v>853775</v>
      </c>
      <c r="CL112" s="74"/>
      <c r="CM112" s="38">
        <f t="shared" si="228"/>
        <v>2866859.1423878977</v>
      </c>
      <c r="CN112" s="72"/>
      <c r="CO112" s="36">
        <f t="shared" si="229"/>
        <v>1615332.8576121023</v>
      </c>
      <c r="CP112" s="72"/>
      <c r="CQ112" s="72">
        <f t="shared" si="230"/>
        <v>4482192</v>
      </c>
      <c r="CR112" s="74"/>
      <c r="CS112" s="155"/>
      <c r="CT112" s="161" t="s">
        <v>11</v>
      </c>
      <c r="CU112" s="73">
        <f t="shared" si="231"/>
        <v>853775</v>
      </c>
      <c r="CV112" s="72">
        <f t="shared" si="232"/>
        <v>4482192</v>
      </c>
      <c r="CW112" s="75">
        <f t="shared" si="233"/>
        <v>5335967</v>
      </c>
      <c r="CX112"/>
    </row>
    <row r="113" spans="1:102" s="19" customFormat="1" ht="15.6" x14ac:dyDescent="0.3">
      <c r="A113" s="26">
        <v>92</v>
      </c>
      <c r="B113" s="26" t="s">
        <v>12</v>
      </c>
      <c r="C113" s="34"/>
      <c r="D113" s="314">
        <v>2422.6881914072551</v>
      </c>
      <c r="E113" s="4"/>
      <c r="F113" s="8">
        <v>3150.390562248996</v>
      </c>
      <c r="G113" s="4"/>
      <c r="H113" s="8">
        <v>2583.508581939991</v>
      </c>
      <c r="I113" s="4"/>
      <c r="J113" s="80">
        <v>471.76851432254648</v>
      </c>
      <c r="K113" s="78"/>
      <c r="L113" s="78">
        <v>850.25385318096426</v>
      </c>
      <c r="M113" s="78"/>
      <c r="N113" s="78">
        <v>641.8940861281385</v>
      </c>
      <c r="O113" s="81"/>
      <c r="P113" s="136">
        <f>+P10/P112</f>
        <v>929.26351873996748</v>
      </c>
      <c r="Q113" s="136">
        <f>+Q10/Q112</f>
        <v>1071.5237926103171</v>
      </c>
      <c r="R113" s="199">
        <f>+R10/R112</f>
        <v>987.42349275738911</v>
      </c>
      <c r="S113" s="32"/>
      <c r="T113" s="76">
        <v>2633.7891479625305</v>
      </c>
      <c r="U113" s="77"/>
      <c r="V113" s="78">
        <v>2411.1842049330412</v>
      </c>
      <c r="W113" s="78"/>
      <c r="X113" s="78">
        <v>2583.4343172893805</v>
      </c>
      <c r="Y113" s="79"/>
      <c r="Z113" s="80">
        <v>340.04292053778516</v>
      </c>
      <c r="AA113" s="78"/>
      <c r="AB113" s="78">
        <v>545.23245602436532</v>
      </c>
      <c r="AC113" s="78"/>
      <c r="AD113" s="78">
        <v>405.26202577046888</v>
      </c>
      <c r="AE113" s="81"/>
      <c r="AF113" s="136">
        <f>+AF10/AF112</f>
        <v>726.17013790194233</v>
      </c>
      <c r="AG113" s="136">
        <f>+AG10/AG112</f>
        <v>755.49446882623499</v>
      </c>
      <c r="AH113" s="199">
        <f>+AH10/AH112</f>
        <v>735.08390478863714</v>
      </c>
      <c r="AI113" s="32"/>
      <c r="AJ113" s="76">
        <v>2266.011643281719</v>
      </c>
      <c r="AK113" s="77"/>
      <c r="AL113" s="78">
        <v>1888.3741564616048</v>
      </c>
      <c r="AM113" s="78"/>
      <c r="AN113" s="78">
        <v>2137.2556758482642</v>
      </c>
      <c r="AO113" s="79"/>
      <c r="AP113" s="80">
        <v>343.49031714484289</v>
      </c>
      <c r="AQ113" s="78"/>
      <c r="AR113" s="78">
        <v>469.76775969567888</v>
      </c>
      <c r="AS113" s="78"/>
      <c r="AT113" s="78">
        <v>402.24882436352965</v>
      </c>
      <c r="AU113" s="81"/>
      <c r="AV113" s="136">
        <f>+AV10/AV112</f>
        <v>817.44194631889866</v>
      </c>
      <c r="AW113" s="137">
        <f>+AW10/AW112</f>
        <v>700.76095649470983</v>
      </c>
      <c r="AX113" s="138">
        <f>+AX10/AX112</f>
        <v>766.19261359450377</v>
      </c>
      <c r="AY113" s="32"/>
      <c r="AZ113" s="76">
        <v>2859.3048087439624</v>
      </c>
      <c r="BA113" s="77"/>
      <c r="BB113" s="78">
        <v>3560.2809333584305</v>
      </c>
      <c r="BC113" s="78"/>
      <c r="BD113" s="78">
        <v>3014.9524783967067</v>
      </c>
      <c r="BE113" s="79"/>
      <c r="BF113" s="80">
        <v>455.07707954651045</v>
      </c>
      <c r="BG113" s="78"/>
      <c r="BH113" s="78">
        <v>890.35875450040976</v>
      </c>
      <c r="BI113" s="78"/>
      <c r="BJ113" s="78">
        <v>596.52556560137464</v>
      </c>
      <c r="BK113" s="81"/>
      <c r="BL113" s="136">
        <f>+BL10/BL112</f>
        <v>834.85117066231101</v>
      </c>
      <c r="BM113" s="137">
        <f>+BM10/BM112</f>
        <v>1157.5984055763852</v>
      </c>
      <c r="BN113" s="138">
        <f>+BN10/BN112</f>
        <v>935.08082470597662</v>
      </c>
      <c r="BO113" s="32"/>
      <c r="BP113" s="76">
        <v>2210.9308989373567</v>
      </c>
      <c r="BQ113" s="77"/>
      <c r="BR113" s="78">
        <v>2322.3194810910131</v>
      </c>
      <c r="BS113" s="78"/>
      <c r="BT113" s="78">
        <v>2229.5191848988393</v>
      </c>
      <c r="BU113" s="79"/>
      <c r="BV113" s="80">
        <v>322.99850926007531</v>
      </c>
      <c r="BW113" s="78"/>
      <c r="BX113" s="78">
        <v>542.8163785403749</v>
      </c>
      <c r="BY113" s="78"/>
      <c r="BZ113" s="78">
        <v>412.90957866443478</v>
      </c>
      <c r="CA113" s="81"/>
      <c r="CB113" s="136">
        <f>+CB10/CB112</f>
        <v>786.00145832788951</v>
      </c>
      <c r="CC113" s="137">
        <f>+CC10/CC112</f>
        <v>695.77213010766138</v>
      </c>
      <c r="CD113" s="138">
        <f>+CD10/CD112</f>
        <v>753.18799114451645</v>
      </c>
      <c r="CE113" s="32"/>
      <c r="CF113" s="32"/>
      <c r="CG113" s="80">
        <f>+CG10/CG112</f>
        <v>2572.7427394279343</v>
      </c>
      <c r="CH113" s="78"/>
      <c r="CI113" s="78">
        <f>+CI10/CI112</f>
        <v>2791.0961204050586</v>
      </c>
      <c r="CJ113" s="77"/>
      <c r="CK113" s="78">
        <f>+CK10/CK112</f>
        <v>2622.1797494070447</v>
      </c>
      <c r="CL113" s="81"/>
      <c r="CM113" s="80">
        <f>+CM10/CM112</f>
        <v>398.34934295308949</v>
      </c>
      <c r="CN113" s="77"/>
      <c r="CO113" s="78">
        <f>+CO10/CO112</f>
        <v>704.95869960516552</v>
      </c>
      <c r="CP113" s="78"/>
      <c r="CQ113" s="78">
        <f>+CQ10/CQ112</f>
        <v>508.84799366939211</v>
      </c>
      <c r="CR113" s="81"/>
      <c r="CS113" s="156"/>
      <c r="CT113" s="161" t="s">
        <v>12</v>
      </c>
      <c r="CU113" s="80">
        <f>+CU10/CU112</f>
        <v>2622.1797494070447</v>
      </c>
      <c r="CV113" s="78">
        <f>+CV10/CV112</f>
        <v>508.84799366939211</v>
      </c>
      <c r="CW113" s="79">
        <f>+CW10/CW112</f>
        <v>846.98910656512669</v>
      </c>
      <c r="CX113"/>
    </row>
    <row r="114" spans="1:102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32"/>
      <c r="CG114" s="73"/>
      <c r="CH114" s="72"/>
      <c r="CI114" s="72"/>
      <c r="CJ114" s="72"/>
      <c r="CK114" s="72"/>
      <c r="CL114" s="74"/>
      <c r="CM114" s="73"/>
      <c r="CN114" s="72"/>
      <c r="CO114" s="72"/>
      <c r="CP114" s="72"/>
      <c r="CQ114" s="72"/>
      <c r="CR114" s="74"/>
      <c r="CS114" s="155"/>
      <c r="CT114" s="161"/>
      <c r="CU114" s="73"/>
      <c r="CV114" s="72"/>
      <c r="CW114" s="74"/>
      <c r="CX114"/>
    </row>
    <row r="115" spans="1:102" s="19" customFormat="1" ht="15.6" x14ac:dyDescent="0.3">
      <c r="A115" s="26"/>
      <c r="B115" s="50" t="s">
        <v>95</v>
      </c>
      <c r="C115" s="34"/>
      <c r="D115" s="71">
        <f>+D103</f>
        <v>-18854958.224524677</v>
      </c>
      <c r="E115" s="36"/>
      <c r="F115" s="72">
        <f>+F103</f>
        <v>4062677.6095112413</v>
      </c>
      <c r="G115" s="36"/>
      <c r="H115" s="72">
        <f>+H103</f>
        <v>-14792280.615013421</v>
      </c>
      <c r="I115" s="37"/>
      <c r="J115" s="72">
        <f>+J103</f>
        <v>5445146.2571025193</v>
      </c>
      <c r="K115" s="36"/>
      <c r="L115" s="72">
        <f>+L103</f>
        <v>-4608683.7240243256</v>
      </c>
      <c r="M115" s="36"/>
      <c r="N115" s="72">
        <f>+N103</f>
        <v>836462.53307813406</v>
      </c>
      <c r="O115" s="37"/>
      <c r="P115" s="116">
        <f>+P17-P102</f>
        <v>-13409811.967422128</v>
      </c>
      <c r="Q115" s="140">
        <f>+Q17-Q102</f>
        <v>-546006.11451309919</v>
      </c>
      <c r="R115" s="141">
        <f>+R17-R102</f>
        <v>-13955818.081935167</v>
      </c>
      <c r="S115" s="32"/>
      <c r="T115" s="71">
        <f>+T103</f>
        <v>-15538797.640538752</v>
      </c>
      <c r="U115" s="36"/>
      <c r="V115" s="72">
        <f>+V103</f>
        <v>-3943750.0866427124</v>
      </c>
      <c r="W115" s="36"/>
      <c r="X115" s="72">
        <f>+X103</f>
        <v>-19482547.727181464</v>
      </c>
      <c r="Y115" s="37"/>
      <c r="Z115" s="72">
        <f>+Z103</f>
        <v>10095270.113253355</v>
      </c>
      <c r="AA115" s="36"/>
      <c r="AB115" s="72">
        <f>+AB103</f>
        <v>7665734.9994550049</v>
      </c>
      <c r="AC115" s="36"/>
      <c r="AD115" s="72">
        <f>+AD103</f>
        <v>17761005.11270836</v>
      </c>
      <c r="AE115" s="37"/>
      <c r="AF115" s="116">
        <f>+AF17-AF102</f>
        <v>-5443527.5272854567</v>
      </c>
      <c r="AG115" s="140">
        <f>+AG17-AG102</f>
        <v>3721984.9128122926</v>
      </c>
      <c r="AH115" s="141">
        <f>+AH17-AH102</f>
        <v>-1721542.6144731045</v>
      </c>
      <c r="AI115" s="32"/>
      <c r="AJ115" s="71">
        <f>+AJ103</f>
        <v>-4906742.4501463771</v>
      </c>
      <c r="AK115" s="36"/>
      <c r="AL115" s="72">
        <f>+AL103</f>
        <v>-3865951.353030324</v>
      </c>
      <c r="AM115" s="36"/>
      <c r="AN115" s="72">
        <f>+AN103</f>
        <v>-8772693.8031767011</v>
      </c>
      <c r="AO115" s="37"/>
      <c r="AP115" s="72">
        <f>+AP103</f>
        <v>4105613.0305905193</v>
      </c>
      <c r="AQ115" s="36"/>
      <c r="AR115" s="72">
        <f>+AR103</f>
        <v>528237.7302916646</v>
      </c>
      <c r="AS115" s="36"/>
      <c r="AT115" s="72">
        <f>+AT103</f>
        <v>4633850.7608821839</v>
      </c>
      <c r="AU115" s="37"/>
      <c r="AV115" s="116">
        <f>+AV17-AV102</f>
        <v>-801129.41955584288</v>
      </c>
      <c r="AW115" s="140">
        <f>+AW17-AW102</f>
        <v>-3337713.6227386594</v>
      </c>
      <c r="AX115" s="118">
        <f>+AX17-AX102</f>
        <v>-4138843.0422945023</v>
      </c>
      <c r="AY115" s="32"/>
      <c r="AZ115" s="71">
        <f>+AZ103</f>
        <v>-98030740.82780087</v>
      </c>
      <c r="BA115" s="36"/>
      <c r="BB115" s="72">
        <f>+BB103</f>
        <v>-14688105.898190945</v>
      </c>
      <c r="BC115" s="36"/>
      <c r="BD115" s="72">
        <f>+BD103</f>
        <v>-112718846.72599173</v>
      </c>
      <c r="BE115" s="37"/>
      <c r="BF115" s="72">
        <f>+BF103</f>
        <v>-60337276.212479115</v>
      </c>
      <c r="BG115" s="36"/>
      <c r="BH115" s="72">
        <f>+BH103</f>
        <v>-96259080.587608814</v>
      </c>
      <c r="BI115" s="36"/>
      <c r="BJ115" s="72">
        <f>+BJ103</f>
        <v>-156596356.80008757</v>
      </c>
      <c r="BK115" s="37"/>
      <c r="BL115" s="116">
        <f>+BL17-BL102</f>
        <v>-158368017.04027998</v>
      </c>
      <c r="BM115" s="140">
        <f>+BM17-BM102</f>
        <v>-110947186.48579979</v>
      </c>
      <c r="BN115" s="141">
        <f>+BN17-BN102</f>
        <v>-269315203.52607942</v>
      </c>
      <c r="BO115" s="32"/>
      <c r="BP115" s="35">
        <f>+BP103</f>
        <v>13997329.067044646</v>
      </c>
      <c r="BQ115" s="36"/>
      <c r="BR115" s="72">
        <f>+BR103</f>
        <v>590923.05500967056</v>
      </c>
      <c r="BS115" s="36"/>
      <c r="BT115" s="72">
        <f>+BT103</f>
        <v>14588252.122054458</v>
      </c>
      <c r="BU115" s="37"/>
      <c r="BV115" s="72">
        <f>+BV103</f>
        <v>-2306467.0407330841</v>
      </c>
      <c r="BW115" s="36"/>
      <c r="BX115" s="72">
        <f>+BX103</f>
        <v>-4727717.2013207674</v>
      </c>
      <c r="BY115" s="36"/>
      <c r="BZ115" s="72">
        <f>+BZ103</f>
        <v>-7034184.2420538664</v>
      </c>
      <c r="CA115" s="37"/>
      <c r="CB115" s="116">
        <f>+CB17-CB102</f>
        <v>11690862.026311576</v>
      </c>
      <c r="CC115" s="140">
        <f>+CC17-CC102</f>
        <v>-4136794.1463111043</v>
      </c>
      <c r="CD115" s="141">
        <f>+CD17-CD102</f>
        <v>7554067.8800004721</v>
      </c>
      <c r="CE115" s="32"/>
      <c r="CF115" s="32"/>
      <c r="CG115" s="73">
        <f>+CG103</f>
        <v>-131173136.022089</v>
      </c>
      <c r="CH115" s="72"/>
      <c r="CI115" s="72">
        <f>+CI103</f>
        <v>-19356378.57111609</v>
      </c>
      <c r="CJ115" s="72"/>
      <c r="CK115" s="72">
        <f>+CK103</f>
        <v>-150529514.59320498</v>
      </c>
      <c r="CL115" s="74"/>
      <c r="CM115" s="73">
        <f>+CM103</f>
        <v>-46202910.393502474</v>
      </c>
      <c r="CN115" s="72"/>
      <c r="CO115" s="72">
        <f>+CO103</f>
        <v>-101074878.98302364</v>
      </c>
      <c r="CP115" s="72"/>
      <c r="CQ115" s="72">
        <f>+CQ103</f>
        <v>-147277789.37652588</v>
      </c>
      <c r="CR115" s="74"/>
      <c r="CS115" s="155"/>
      <c r="CT115" s="162" t="s">
        <v>95</v>
      </c>
      <c r="CU115" s="73">
        <f>+CU103</f>
        <v>-150529514.59320545</v>
      </c>
      <c r="CV115" s="72">
        <f>+CV103</f>
        <v>-147277789.37652588</v>
      </c>
      <c r="CW115" s="74">
        <f>+CW103</f>
        <v>-297807303.96973133</v>
      </c>
      <c r="CX115"/>
    </row>
    <row r="116" spans="1:102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32"/>
      <c r="CG116" s="73"/>
      <c r="CH116" s="72"/>
      <c r="CI116" s="72"/>
      <c r="CJ116" s="72"/>
      <c r="CK116" s="72"/>
      <c r="CL116" s="74"/>
      <c r="CM116" s="73"/>
      <c r="CN116" s="72"/>
      <c r="CO116" s="72"/>
      <c r="CP116" s="72"/>
      <c r="CQ116" s="72"/>
      <c r="CR116" s="74"/>
      <c r="CS116" s="155"/>
      <c r="CT116" s="162"/>
      <c r="CU116" s="73"/>
      <c r="CV116" s="72"/>
      <c r="CW116" s="74"/>
      <c r="CX116"/>
    </row>
    <row r="117" spans="1:102" s="19" customFormat="1" ht="15.6" x14ac:dyDescent="0.3">
      <c r="A117" s="26"/>
      <c r="B117" s="50" t="s">
        <v>97</v>
      </c>
      <c r="C117" s="34"/>
      <c r="D117" s="82">
        <f>+D103/D17</f>
        <v>-7.150813972083811E-2</v>
      </c>
      <c r="E117" s="83"/>
      <c r="F117" s="84">
        <f>+F103/F17</f>
        <v>4.1763241172592711E-2</v>
      </c>
      <c r="G117" s="83"/>
      <c r="H117" s="84">
        <f>+H103/H17</f>
        <v>-4.0981013705856703E-2</v>
      </c>
      <c r="I117" s="85"/>
      <c r="J117" s="84">
        <f>+J103/J17</f>
        <v>3.2487108495678214E-2</v>
      </c>
      <c r="K117" s="83"/>
      <c r="L117" s="84">
        <f>+L103/L17</f>
        <v>-1.8684088783981496E-2</v>
      </c>
      <c r="M117" s="83"/>
      <c r="N117" s="84">
        <f>+N103/N17</f>
        <v>2.0191094642838022E-3</v>
      </c>
      <c r="O117" s="85"/>
      <c r="P117" s="142">
        <f>+P103/P17</f>
        <v>-3.1092682742576112E-2</v>
      </c>
      <c r="Q117" s="143">
        <f>+Q103/Q17</f>
        <v>-1.5874931483082649E-3</v>
      </c>
      <c r="R117" s="144">
        <f>+R103/R17</f>
        <v>-1.8002223097058939E-2</v>
      </c>
      <c r="S117" s="32"/>
      <c r="T117" s="82">
        <f>+T103/T17</f>
        <v>-3.0725987859683987E-2</v>
      </c>
      <c r="U117" s="83"/>
      <c r="V117" s="84">
        <f>+V103/V17</f>
        <v>-2.9361417690401848E-2</v>
      </c>
      <c r="W117" s="83"/>
      <c r="X117" s="84">
        <f>+X103/X17</f>
        <v>-3.0439621671033753E-2</v>
      </c>
      <c r="Y117" s="85"/>
      <c r="Z117" s="84">
        <f>+Z103/Z17</f>
        <v>3.1143642131143463E-2</v>
      </c>
      <c r="AA117" s="83"/>
      <c r="AB117" s="84">
        <f>+AB103/AB17</f>
        <v>3.2051767802191621E-2</v>
      </c>
      <c r="AC117" s="83"/>
      <c r="AD117" s="84">
        <f>+AD103/AD17</f>
        <v>3.152920324240549E-2</v>
      </c>
      <c r="AE117" s="85"/>
      <c r="AF117" s="142">
        <f>+AF103/AF17</f>
        <v>-6.5594663044945614E-3</v>
      </c>
      <c r="AG117" s="143">
        <f>+AG103/AG17</f>
        <v>9.9655610197809212E-3</v>
      </c>
      <c r="AH117" s="144">
        <f>+AH103/AH17</f>
        <v>-1.4306151790077412E-3</v>
      </c>
      <c r="AI117" s="32"/>
      <c r="AJ117" s="82">
        <f>+AJ103/AJ17</f>
        <v>-3.6695170196215446E-2</v>
      </c>
      <c r="AK117" s="83"/>
      <c r="AL117" s="84">
        <f>+AL103/AL17</f>
        <v>-4.7141829262178171E-2</v>
      </c>
      <c r="AM117" s="83"/>
      <c r="AN117" s="84">
        <f>+AN103/AN17</f>
        <v>-4.0666451816926512E-2</v>
      </c>
      <c r="AO117" s="85"/>
      <c r="AP117" s="84">
        <f>+AP103/AP17</f>
        <v>4.7462456866158721E-2</v>
      </c>
      <c r="AQ117" s="83"/>
      <c r="AR117" s="84">
        <f>+AR103/AR17</f>
        <v>5.1486184118982202E-3</v>
      </c>
      <c r="AS117" s="83"/>
      <c r="AT117" s="84">
        <f>+AT103/AT17</f>
        <v>2.4504726429744064E-2</v>
      </c>
      <c r="AU117" s="85"/>
      <c r="AV117" s="142">
        <f>+AV103/AV17</f>
        <v>-3.6378821313216569E-3</v>
      </c>
      <c r="AW117" s="143">
        <f>+AW103/AW17</f>
        <v>-1.8080321302853482E-2</v>
      </c>
      <c r="AX117" s="144">
        <f>+AX103/AX17</f>
        <v>-1.0223823531351523E-2</v>
      </c>
      <c r="AY117" s="32"/>
      <c r="AZ117" s="82">
        <f>+AZ103/AZ17</f>
        <v>-0.17324764664219866</v>
      </c>
      <c r="BA117" s="83"/>
      <c r="BB117" s="84">
        <f>+BB103/BB17</f>
        <v>-7.0930901138908167E-2</v>
      </c>
      <c r="BC117" s="83"/>
      <c r="BD117" s="84">
        <f>+BD103/BD17</f>
        <v>-0.14583546242649786</v>
      </c>
      <c r="BE117" s="85"/>
      <c r="BF117" s="84">
        <f>+BF103/BF17</f>
        <v>-0.12361825740709026</v>
      </c>
      <c r="BG117" s="83"/>
      <c r="BH117" s="84">
        <f>+BH103/BH17</f>
        <v>-0.19956952481950727</v>
      </c>
      <c r="BI117" s="83"/>
      <c r="BJ117" s="84">
        <f>+BJ103/BJ17</f>
        <v>-0.16136848553664898</v>
      </c>
      <c r="BK117" s="85"/>
      <c r="BL117" s="142">
        <f>+BL103/BL17</f>
        <v>-0.15026351597062637</v>
      </c>
      <c r="BM117" s="143">
        <f>+BM103/BM17</f>
        <v>-0.16093067127600308</v>
      </c>
      <c r="BN117" s="144">
        <f>+BN103/BN17</f>
        <v>-0.15448186710419384</v>
      </c>
      <c r="BO117" s="32"/>
      <c r="BP117" s="218">
        <f>+BP103/BP17</f>
        <v>5.8519783190464553E-2</v>
      </c>
      <c r="BQ117" s="83"/>
      <c r="BR117" s="84">
        <f>+BR103/BR17</f>
        <v>1.2305533246100488E-2</v>
      </c>
      <c r="BS117" s="83"/>
      <c r="BT117" s="84">
        <f>+BT103/BT17</f>
        <v>5.0792872091914888E-2</v>
      </c>
      <c r="BU117" s="85"/>
      <c r="BV117" s="84">
        <f>+BV103/BV17</f>
        <v>-2.3717538736856673E-2</v>
      </c>
      <c r="BW117" s="83"/>
      <c r="BX117" s="84">
        <f>+BX103/BX17</f>
        <v>-3.9608565852696467E-2</v>
      </c>
      <c r="BY117" s="83"/>
      <c r="BZ117" s="84">
        <f>+BZ103/BZ17</f>
        <v>-3.2474214162449638E-2</v>
      </c>
      <c r="CA117" s="85"/>
      <c r="CB117" s="142">
        <f>+CB103/CB17</f>
        <v>3.4749036451576447E-2</v>
      </c>
      <c r="CC117" s="143">
        <f>+CC103/CC17</f>
        <v>-2.471470399842152E-2</v>
      </c>
      <c r="CD117" s="144">
        <f>+CD103/CD17</f>
        <v>1.4993617083224964E-2</v>
      </c>
      <c r="CE117" s="32"/>
      <c r="CF117" s="32"/>
      <c r="CG117" s="86">
        <f>+CG115/CG17</f>
        <v>-7.6792738961372467E-2</v>
      </c>
      <c r="CH117" s="84"/>
      <c r="CI117" s="84">
        <f>+CI115/CI17</f>
        <v>-3.4036172134599529E-2</v>
      </c>
      <c r="CJ117" s="84"/>
      <c r="CK117" s="168">
        <f>+CK115/CK17</f>
        <v>-6.6113195033356983E-2</v>
      </c>
      <c r="CL117" s="85"/>
      <c r="CM117" s="87">
        <f>+CM115/CM17</f>
        <v>-3.9706712077916789E-2</v>
      </c>
      <c r="CN117" s="83"/>
      <c r="CO117" s="83">
        <f>+CO115/CO17</f>
        <v>-8.4928068947126983E-2</v>
      </c>
      <c r="CP117" s="83"/>
      <c r="CQ117" s="172">
        <f>+CQ115/CQ17</f>
        <v>-6.2572138988212914E-2</v>
      </c>
      <c r="CR117" s="85"/>
      <c r="CS117" s="157"/>
      <c r="CT117" s="162" t="s">
        <v>97</v>
      </c>
      <c r="CU117" s="179">
        <f>+CU103/CU17</f>
        <v>-6.6113195033357205E-2</v>
      </c>
      <c r="CV117" s="172">
        <f>+CV103/CV17</f>
        <v>-6.2572138988212914E-2</v>
      </c>
      <c r="CW117" s="180">
        <f>+CW103/CW17</f>
        <v>-6.4313270460966895E-2</v>
      </c>
      <c r="CX117"/>
    </row>
    <row r="118" spans="1:102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32"/>
      <c r="CG118" s="87"/>
      <c r="CH118" s="83"/>
      <c r="CI118" s="83"/>
      <c r="CJ118" s="83"/>
      <c r="CK118" s="83"/>
      <c r="CL118" s="85"/>
      <c r="CM118" s="87"/>
      <c r="CN118" s="83"/>
      <c r="CO118" s="83"/>
      <c r="CP118" s="83"/>
      <c r="CQ118" s="83"/>
      <c r="CR118" s="85"/>
      <c r="CS118" s="157"/>
      <c r="CT118" s="162"/>
      <c r="CU118" s="179"/>
      <c r="CV118" s="172"/>
      <c r="CW118" s="180"/>
      <c r="CX118"/>
    </row>
    <row r="119" spans="1:102" s="19" customFormat="1" ht="15.6" x14ac:dyDescent="0.3">
      <c r="A119" s="26"/>
      <c r="B119" s="50" t="s">
        <v>93</v>
      </c>
      <c r="C119" s="34"/>
      <c r="D119" s="82">
        <f>+D64/D17</f>
        <v>1.0244075123778347</v>
      </c>
      <c r="E119" s="83"/>
      <c r="F119" s="84">
        <f>+F64/F17</f>
        <v>0.93023032125192939</v>
      </c>
      <c r="G119" s="83"/>
      <c r="H119" s="84">
        <f>+H64/H17</f>
        <v>0.99902635291318265</v>
      </c>
      <c r="I119" s="85"/>
      <c r="J119" s="84">
        <f>+J64/J17</f>
        <v>0.92213019033982124</v>
      </c>
      <c r="K119" s="83"/>
      <c r="L119" s="84">
        <f>+L64/L17</f>
        <v>0.99008443674738822</v>
      </c>
      <c r="M119" s="83"/>
      <c r="N119" s="84">
        <f>+N64/N17</f>
        <v>0.96259103596767748</v>
      </c>
      <c r="O119" s="85"/>
      <c r="P119" s="142">
        <f>+P64/P17</f>
        <v>0.98465968947660831</v>
      </c>
      <c r="Q119" s="143">
        <f>+Q64/Q17</f>
        <v>0.97315562267914257</v>
      </c>
      <c r="R119" s="144">
        <f>+R64/R17</f>
        <v>0.97955572220026121</v>
      </c>
      <c r="S119" s="32"/>
      <c r="T119" s="82">
        <f>+T64/T17</f>
        <v>0.98425564255678122</v>
      </c>
      <c r="U119" s="83"/>
      <c r="V119" s="84">
        <f>+V64/V17</f>
        <v>0.99491703337666348</v>
      </c>
      <c r="W119" s="83"/>
      <c r="X119" s="84">
        <f>+X64/X17</f>
        <v>0.98649302244645454</v>
      </c>
      <c r="Y119" s="85"/>
      <c r="Z119" s="84">
        <f>+Z64/Z17</f>
        <v>0.87096024665896488</v>
      </c>
      <c r="AA119" s="83"/>
      <c r="AB119" s="84">
        <f>+AB64/AB17</f>
        <v>0.89486601984250436</v>
      </c>
      <c r="AC119" s="83"/>
      <c r="AD119" s="84">
        <f>+AD64/AD17</f>
        <v>0.8811098732669046</v>
      </c>
      <c r="AE119" s="85"/>
      <c r="AF119" s="142">
        <f>+AF64/AF17</f>
        <v>0.94000201395945149</v>
      </c>
      <c r="AG119" s="143">
        <f>+AG64/AG17</f>
        <v>0.93084766378396233</v>
      </c>
      <c r="AH119" s="144">
        <f>+AH64/AH17</f>
        <v>0.93716079026406396</v>
      </c>
      <c r="AI119" s="32"/>
      <c r="AJ119" s="82">
        <f>+AJ64/AJ17</f>
        <v>0.96080624292271299</v>
      </c>
      <c r="AK119" s="83"/>
      <c r="AL119" s="84">
        <f>+AL64/AL17</f>
        <v>1.008599455019378</v>
      </c>
      <c r="AM119" s="83"/>
      <c r="AN119" s="84">
        <f>+AN64/AN17</f>
        <v>0.97897476011043649</v>
      </c>
      <c r="AO119" s="85"/>
      <c r="AP119" s="84">
        <f>+AP64/AP17</f>
        <v>0.85578238679788399</v>
      </c>
      <c r="AQ119" s="83"/>
      <c r="AR119" s="84">
        <f>+AR64/AR17</f>
        <v>0.92903269978832137</v>
      </c>
      <c r="AS119" s="83"/>
      <c r="AT119" s="84">
        <f>+AT64/AT17</f>
        <v>0.89552496278364013</v>
      </c>
      <c r="AU119" s="85"/>
      <c r="AV119" s="142">
        <f>+AV64/AV17</f>
        <v>0.9195526573976448</v>
      </c>
      <c r="AW119" s="143">
        <f>+AW64/AW17</f>
        <v>0.96437856968946789</v>
      </c>
      <c r="AX119" s="144">
        <f>+AX64/AX17</f>
        <v>0.93999386044170874</v>
      </c>
      <c r="AY119" s="32"/>
      <c r="AZ119" s="82">
        <f>+AZ64/AZ17</f>
        <v>1.1043226674255169</v>
      </c>
      <c r="BA119" s="83"/>
      <c r="BB119" s="84">
        <f>+BB64/BB17</f>
        <v>1.0020179084310303</v>
      </c>
      <c r="BC119" s="83"/>
      <c r="BD119" s="84">
        <f>+BD64/BD17</f>
        <v>1.0769136945745426</v>
      </c>
      <c r="BE119" s="85"/>
      <c r="BF119" s="84">
        <f>+BF64/BF17</f>
        <v>1.0380847311438912</v>
      </c>
      <c r="BG119" s="83"/>
      <c r="BH119" s="84">
        <f>+BH64/BH17</f>
        <v>1.1141749448402314</v>
      </c>
      <c r="BI119" s="83"/>
      <c r="BJ119" s="84">
        <f>+BJ64/BJ17</f>
        <v>1.0759040200553773</v>
      </c>
      <c r="BK119" s="85"/>
      <c r="BL119" s="142">
        <f>+BL64/BL17</f>
        <v>1.0736468641086552</v>
      </c>
      <c r="BM119" s="143">
        <f>+BM64/BM17</f>
        <v>1.0804866234038277</v>
      </c>
      <c r="BN119" s="144">
        <f>+BN64/BN17</f>
        <v>1.0763516626749212</v>
      </c>
      <c r="BO119" s="32"/>
      <c r="BP119" s="218">
        <f>+BP64/BP17</f>
        <v>0.88387054993021918</v>
      </c>
      <c r="BQ119" s="83"/>
      <c r="BR119" s="84">
        <f>+BR64/BR17</f>
        <v>0.92458301314493807</v>
      </c>
      <c r="BS119" s="83"/>
      <c r="BT119" s="84">
        <f>+BT64/BT17</f>
        <v>0.89067757556066496</v>
      </c>
      <c r="BU119" s="85"/>
      <c r="BV119" s="84">
        <f>+BV64/BV17</f>
        <v>0.92046105878764861</v>
      </c>
      <c r="BW119" s="83"/>
      <c r="BX119" s="84">
        <f>+BX64/BX17</f>
        <v>0.94029811429120302</v>
      </c>
      <c r="BY119" s="83"/>
      <c r="BZ119" s="84">
        <f>+BZ64/BZ17</f>
        <v>0.93139217451590461</v>
      </c>
      <c r="CA119" s="85"/>
      <c r="CB119" s="142">
        <f>+CB64/CB17</f>
        <v>0.89444705824436022</v>
      </c>
      <c r="CC119" s="143">
        <f>+CC64/CC17</f>
        <v>0.93578954052104102</v>
      </c>
      <c r="CD119" s="144">
        <f>+CD64/CD17</f>
        <v>0.9081821187858552</v>
      </c>
      <c r="CE119" s="32"/>
      <c r="CF119" s="32"/>
      <c r="CG119" s="86">
        <f>+CG64/CG17</f>
        <v>1.0143346770086992</v>
      </c>
      <c r="CH119" s="84"/>
      <c r="CI119" s="84">
        <f>+CI64/CI17</f>
        <v>0.98247168007942443</v>
      </c>
      <c r="CJ119" s="84"/>
      <c r="CK119" s="84">
        <f>+CK64/CK17</f>
        <v>1.0063760802213786</v>
      </c>
      <c r="CL119" s="85"/>
      <c r="CM119" s="87">
        <f>+CM64/CM17</f>
        <v>0.95144278998655785</v>
      </c>
      <c r="CN119" s="83"/>
      <c r="CO119" s="83">
        <f>+CO64/CO17</f>
        <v>1.0109844190661263</v>
      </c>
      <c r="CP119" s="83"/>
      <c r="CQ119" s="83">
        <f>+CQ64/CQ17</f>
        <v>0.98154902434340019</v>
      </c>
      <c r="CR119" s="85"/>
      <c r="CS119" s="157"/>
      <c r="CT119" s="162" t="s">
        <v>93</v>
      </c>
      <c r="CU119" s="179">
        <f>+CU64/CU17</f>
        <v>1.0063760802213788</v>
      </c>
      <c r="CV119" s="172">
        <f>+CV64/CV17</f>
        <v>0.98154902434340019</v>
      </c>
      <c r="CW119" s="180">
        <f>+CW64/CW17</f>
        <v>0.99375644716130385</v>
      </c>
      <c r="CX119"/>
    </row>
    <row r="120" spans="1:102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32"/>
      <c r="CG120" s="87"/>
      <c r="CH120" s="83"/>
      <c r="CI120" s="83"/>
      <c r="CJ120" s="83"/>
      <c r="CK120" s="83"/>
      <c r="CL120" s="85"/>
      <c r="CM120" s="87"/>
      <c r="CN120" s="83"/>
      <c r="CO120" s="83"/>
      <c r="CP120" s="83"/>
      <c r="CQ120" s="83"/>
      <c r="CR120" s="85"/>
      <c r="CS120" s="157"/>
      <c r="CT120" s="162"/>
      <c r="CU120" s="179"/>
      <c r="CV120" s="172"/>
      <c r="CW120" s="180"/>
      <c r="CX120"/>
    </row>
    <row r="121" spans="1:102" s="19" customFormat="1" ht="15.6" x14ac:dyDescent="0.3">
      <c r="A121" s="26"/>
      <c r="B121" s="50" t="s">
        <v>94</v>
      </c>
      <c r="C121" s="34"/>
      <c r="D121" s="82">
        <f>+D96/D17</f>
        <v>4.7100627343003347E-2</v>
      </c>
      <c r="E121" s="83"/>
      <c r="F121" s="84">
        <f>+F96/F17</f>
        <v>2.8006437575477883E-2</v>
      </c>
      <c r="G121" s="83"/>
      <c r="H121" s="84">
        <f>+H96/H17</f>
        <v>4.1954660792673931E-2</v>
      </c>
      <c r="I121" s="85"/>
      <c r="J121" s="84">
        <f>+J96/J17</f>
        <v>4.5382701164500668E-2</v>
      </c>
      <c r="K121" s="83"/>
      <c r="L121" s="84">
        <f>+L96/L17</f>
        <v>2.8599652036593273E-2</v>
      </c>
      <c r="M121" s="83"/>
      <c r="N121" s="84">
        <f>+N96/N17</f>
        <v>3.538985456803883E-2</v>
      </c>
      <c r="O121" s="85"/>
      <c r="P121" s="142">
        <f>+P96/P17</f>
        <v>4.6432993265967913E-2</v>
      </c>
      <c r="Q121" s="143">
        <f>+Q96/Q17</f>
        <v>2.8431870469165732E-2</v>
      </c>
      <c r="R121" s="144">
        <f>+R96/R17</f>
        <v>3.8446500896797776E-2</v>
      </c>
      <c r="S121" s="32"/>
      <c r="T121" s="82">
        <f>+T96/T17</f>
        <v>2.2921168878648465E-2</v>
      </c>
      <c r="U121" s="83"/>
      <c r="V121" s="84">
        <f>+V96/V17</f>
        <v>2.2276705221505367E-2</v>
      </c>
      <c r="W121" s="83"/>
      <c r="X121" s="84">
        <f>+X96/X17</f>
        <v>2.2785922919610135E-2</v>
      </c>
      <c r="Y121" s="85"/>
      <c r="Z121" s="84">
        <f>+Z96/Z17</f>
        <v>7.2474091260085444E-2</v>
      </c>
      <c r="AA121" s="83"/>
      <c r="AB121" s="84">
        <f>+AB96/AB17</f>
        <v>5.2113529605876188E-2</v>
      </c>
      <c r="AC121" s="83"/>
      <c r="AD121" s="84">
        <f>+AD96/AD17</f>
        <v>6.3829648065064484E-2</v>
      </c>
      <c r="AE121" s="85"/>
      <c r="AF121" s="142">
        <f>+AF96/AF17</f>
        <v>4.2276735851186777E-2</v>
      </c>
      <c r="AG121" s="143">
        <f>+AG96/AG17</f>
        <v>4.1383223600773067E-2</v>
      </c>
      <c r="AH121" s="144">
        <f>+AH96/AH17</f>
        <v>4.1999417622221522E-2</v>
      </c>
      <c r="AI121" s="32"/>
      <c r="AJ121" s="82">
        <f>+AJ96/AJ17</f>
        <v>3.9043615879981605E-2</v>
      </c>
      <c r="AK121" s="83"/>
      <c r="AL121" s="84">
        <f>+AL96/AL17</f>
        <v>1.2549579646314177E-2</v>
      </c>
      <c r="AM121" s="83"/>
      <c r="AN121" s="84">
        <f>+AN96/AN17</f>
        <v>2.897194813540779E-2</v>
      </c>
      <c r="AO121" s="85"/>
      <c r="AP121" s="84">
        <f>+AP96/AP17</f>
        <v>9.131571531093402E-2</v>
      </c>
      <c r="AQ121" s="83"/>
      <c r="AR121" s="84">
        <f>+AR96/AR17</f>
        <v>5.1817681686126063E-2</v>
      </c>
      <c r="AS121" s="83"/>
      <c r="AT121" s="84">
        <f>+AT96/AT17</f>
        <v>6.9885723567051444E-2</v>
      </c>
      <c r="AU121" s="85"/>
      <c r="AV121" s="142">
        <f>+AV96/AV17</f>
        <v>5.9576203465478296E-2</v>
      </c>
      <c r="AW121" s="143">
        <f>+AW96/AW17</f>
        <v>3.4373647152688314E-2</v>
      </c>
      <c r="AX121" s="144">
        <f>+AX96/AX17</f>
        <v>4.8083507734817801E-2</v>
      </c>
      <c r="AY121" s="32"/>
      <c r="AZ121" s="82">
        <f>+AZ96/AZ17</f>
        <v>4.2658482131469194E-2</v>
      </c>
      <c r="BA121" s="83"/>
      <c r="BB121" s="84">
        <f>+BB96/BB17</f>
        <v>4.2658482131469194E-2</v>
      </c>
      <c r="BC121" s="83"/>
      <c r="BD121" s="84">
        <f>+BD96/BD17</f>
        <v>4.265848213146918E-2</v>
      </c>
      <c r="BE121" s="85"/>
      <c r="BF121" s="84">
        <f>+BF96/BF17</f>
        <v>6.5594322974015046E-2</v>
      </c>
      <c r="BG121" s="83"/>
      <c r="BH121" s="84">
        <f>+BH96/BH17</f>
        <v>6.5594322974015032E-2</v>
      </c>
      <c r="BI121" s="83"/>
      <c r="BJ121" s="84">
        <f>+BJ96/BJ17</f>
        <v>6.5594322974015018E-2</v>
      </c>
      <c r="BK121" s="85"/>
      <c r="BL121" s="142">
        <f>+BL96/BL17</f>
        <v>5.3280421492643906E-2</v>
      </c>
      <c r="BM121" s="143">
        <f>+BM96/BM17</f>
        <v>5.8705143271559103E-2</v>
      </c>
      <c r="BN121" s="144">
        <f>+BN96/BN17</f>
        <v>5.5425640214062724E-2</v>
      </c>
      <c r="BO121" s="32"/>
      <c r="BP121" s="218">
        <f>+BP96/BP17</f>
        <v>4.1668318331611422E-2</v>
      </c>
      <c r="BQ121" s="83"/>
      <c r="BR121" s="84">
        <f>+BR96/BR17</f>
        <v>4.5861558114815709E-2</v>
      </c>
      <c r="BS121" s="83"/>
      <c r="BT121" s="84">
        <f>+BT96/BT17</f>
        <v>4.2369417907147752E-2</v>
      </c>
      <c r="BU121" s="85"/>
      <c r="BV121" s="84">
        <f>+BV96/BV17</f>
        <v>8.5208111734656172E-2</v>
      </c>
      <c r="BW121" s="83"/>
      <c r="BX121" s="84">
        <f>+BX96/BX17</f>
        <v>8.2598605823685806E-2</v>
      </c>
      <c r="BY121" s="83"/>
      <c r="BZ121" s="84">
        <f>+BZ96/BZ17</f>
        <v>8.3770155829291384E-2</v>
      </c>
      <c r="CA121" s="85"/>
      <c r="CB121" s="142">
        <f>+CB96/CB17</f>
        <v>5.4253521470424303E-2</v>
      </c>
      <c r="CC121" s="143">
        <f>+CC96/CC17</f>
        <v>7.2058954303035633E-2</v>
      </c>
      <c r="CD121" s="144">
        <f>+CD96/CD17</f>
        <v>6.0168954808141002E-2</v>
      </c>
      <c r="CE121" s="32"/>
      <c r="CF121" s="32"/>
      <c r="CG121" s="86">
        <f>+CG96/CG17</f>
        <v>3.7079035155168777E-2</v>
      </c>
      <c r="CH121" s="84"/>
      <c r="CI121" s="84">
        <f>+CI96/CI17</f>
        <v>3.126709985324911E-2</v>
      </c>
      <c r="CJ121" s="84"/>
      <c r="CK121" s="84">
        <f>+CK96/CK17</f>
        <v>3.5627355963640021E-2</v>
      </c>
      <c r="CL121" s="85"/>
      <c r="CM121" s="87">
        <f>+CM96/CM17</f>
        <v>6.8150844257855531E-2</v>
      </c>
      <c r="CN121" s="83"/>
      <c r="CO121" s="83">
        <f>+CO96/CO17</f>
        <v>5.5735505144077879E-2</v>
      </c>
      <c r="CP121" s="83"/>
      <c r="CQ121" s="83">
        <f>+CQ96/CQ17</f>
        <v>6.1873234545841094E-2</v>
      </c>
      <c r="CR121" s="85"/>
      <c r="CS121" s="157"/>
      <c r="CT121" s="162" t="s">
        <v>94</v>
      </c>
      <c r="CU121" s="179">
        <f>+CU96/CU17</f>
        <v>3.5627355963640028E-2</v>
      </c>
      <c r="CV121" s="172">
        <f>+CV96/CV17</f>
        <v>6.1873234545841094E-2</v>
      </c>
      <c r="CW121" s="180">
        <f>+CW96/CW17</f>
        <v>4.8968178922049688E-2</v>
      </c>
      <c r="CX121"/>
    </row>
    <row r="122" spans="1:102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2"/>
      <c r="CG122" s="38"/>
      <c r="CH122" s="36"/>
      <c r="CI122" s="36"/>
      <c r="CJ122" s="36"/>
      <c r="CK122" s="36"/>
      <c r="CL122" s="37"/>
      <c r="CM122" s="38"/>
      <c r="CN122" s="36"/>
      <c r="CO122" s="36"/>
      <c r="CP122" s="36"/>
      <c r="CQ122" s="36"/>
      <c r="CR122" s="37"/>
      <c r="CS122" s="151"/>
      <c r="CT122" s="161"/>
      <c r="CU122" s="179"/>
      <c r="CV122" s="172"/>
      <c r="CW122" s="180"/>
      <c r="CX122"/>
    </row>
    <row r="123" spans="1:102" s="19" customFormat="1" ht="15.6" x14ac:dyDescent="0.3">
      <c r="A123" s="26"/>
      <c r="B123" s="50" t="s">
        <v>99</v>
      </c>
      <c r="C123" s="34"/>
      <c r="D123" s="82">
        <f>+D74/D17</f>
        <v>2.9730559865650024E-2</v>
      </c>
      <c r="E123" s="36"/>
      <c r="F123" s="84">
        <f>+F74/F17</f>
        <v>1.5544723389634097E-2</v>
      </c>
      <c r="G123" s="36"/>
      <c r="H123" s="84">
        <f>+H74/H17</f>
        <v>2.5907415711181856E-2</v>
      </c>
      <c r="I123" s="37"/>
      <c r="J123" s="84">
        <f>+J74/J17</f>
        <v>1.9123006594967649E-2</v>
      </c>
      <c r="K123" s="36"/>
      <c r="L123" s="84">
        <f>+L74/L17</f>
        <v>1.4892229334816589E-2</v>
      </c>
      <c r="M123" s="36"/>
      <c r="N123" s="84">
        <f>+N74/N17</f>
        <v>1.6603946570637015E-2</v>
      </c>
      <c r="O123" s="37"/>
      <c r="P123" s="142">
        <f>+P74/P17</f>
        <v>2.5608168504428205E-2</v>
      </c>
      <c r="Q123" s="143">
        <f>+Q74/Q17</f>
        <v>1.5076777221677926E-2</v>
      </c>
      <c r="R123" s="144">
        <f>+R74/R17</f>
        <v>2.0935744619215248E-2</v>
      </c>
      <c r="S123" s="32"/>
      <c r="T123" s="82">
        <f>+T74/T17</f>
        <v>2.1065137268103516E-2</v>
      </c>
      <c r="U123" s="36"/>
      <c r="V123" s="84">
        <f>+V74/V17</f>
        <v>1.1232614949731408E-2</v>
      </c>
      <c r="W123" s="36"/>
      <c r="X123" s="84">
        <f>+X74/X17</f>
        <v>1.9001702199306886E-2</v>
      </c>
      <c r="Y123" s="37"/>
      <c r="Z123" s="84">
        <f>+Z74/Z17</f>
        <v>2.3033023802143292E-2</v>
      </c>
      <c r="AA123" s="36"/>
      <c r="AB123" s="84">
        <f>+AB74/AB17</f>
        <v>1.6526064140743132E-2</v>
      </c>
      <c r="AC123" s="36"/>
      <c r="AD123" s="84">
        <f>+AD74/AD17</f>
        <v>2.0270376871249919E-2</v>
      </c>
      <c r="AE123" s="37"/>
      <c r="AF123" s="142">
        <f>+AF74/AF17</f>
        <v>2.1833801511773471E-2</v>
      </c>
      <c r="AG123" s="143">
        <f>+AG74/AG17</f>
        <v>1.4622365244697929E-2</v>
      </c>
      <c r="AH123" s="144">
        <f>+AH74/AH17</f>
        <v>1.9595597465936077E-2</v>
      </c>
      <c r="AI123" s="32"/>
      <c r="AJ123" s="82">
        <f>+AJ74/AJ17</f>
        <v>3.6845311393520909E-2</v>
      </c>
      <c r="AK123" s="36"/>
      <c r="AL123" s="84">
        <f>+AL74/AL17</f>
        <v>2.5992794596485971E-2</v>
      </c>
      <c r="AM123" s="36"/>
      <c r="AN123" s="84">
        <f>+AN74/AN17</f>
        <v>3.2719743571082253E-2</v>
      </c>
      <c r="AO123" s="37"/>
      <c r="AP123" s="84">
        <f>+AP74/AP17</f>
        <v>5.4394410250232306E-3</v>
      </c>
      <c r="AQ123" s="36"/>
      <c r="AR123" s="84">
        <f>+AR74/AR17</f>
        <v>1.4001000113654322E-2</v>
      </c>
      <c r="AS123" s="36"/>
      <c r="AT123" s="84">
        <f>+AT74/AT17</f>
        <v>1.0084587219564177E-2</v>
      </c>
      <c r="AU123" s="37"/>
      <c r="AV123" s="142">
        <f>+AV74/AV17</f>
        <v>2.4509021268198414E-2</v>
      </c>
      <c r="AW123" s="143">
        <f>+AW74/AW17</f>
        <v>1.932810446069716E-2</v>
      </c>
      <c r="AX123" s="144">
        <f>+AX74/AX17</f>
        <v>2.214645535482479E-2</v>
      </c>
      <c r="AY123" s="32"/>
      <c r="AZ123" s="82">
        <f>+AZ74/AZ17</f>
        <v>2.621203319106127E-2</v>
      </c>
      <c r="BA123" s="36"/>
      <c r="BB123" s="84">
        <f>+BB74/BB17</f>
        <v>2.6212033191061267E-2</v>
      </c>
      <c r="BC123" s="36"/>
      <c r="BD123" s="84">
        <f>+BD74/BD17</f>
        <v>2.6212033191061267E-2</v>
      </c>
      <c r="BE123" s="37"/>
      <c r="BF123" s="84">
        <f>+BF74/BF17</f>
        <v>1.9668279334527791E-2</v>
      </c>
      <c r="BG123" s="36"/>
      <c r="BH123" s="84">
        <f>+BH74/BH17</f>
        <v>1.9668279334527795E-2</v>
      </c>
      <c r="BI123" s="36"/>
      <c r="BJ123" s="84">
        <f>+BJ74/BJ17</f>
        <v>1.9668279334527788E-2</v>
      </c>
      <c r="BK123" s="37"/>
      <c r="BL123" s="142">
        <f>+BL74/BL17</f>
        <v>2.3181520504139581E-2</v>
      </c>
      <c r="BM123" s="143">
        <f>+BM74/BM17</f>
        <v>2.1633809901110426E-2</v>
      </c>
      <c r="BN123" s="144">
        <f>+BN74/BN17</f>
        <v>2.2569474781562352E-2</v>
      </c>
      <c r="BO123" s="32"/>
      <c r="BP123" s="218">
        <f>+BP74/BP17</f>
        <v>1.5941348547704744E-2</v>
      </c>
      <c r="BQ123" s="36"/>
      <c r="BR123" s="84">
        <f>+BR74/BR17</f>
        <v>1.7249895494145753E-2</v>
      </c>
      <c r="BS123" s="36"/>
      <c r="BT123" s="84">
        <f>+BT74/BT17</f>
        <v>1.6160134440272544E-2</v>
      </c>
      <c r="BU123" s="37"/>
      <c r="BV123" s="84">
        <f>+BV74/BV17</f>
        <v>1.8048368214551892E-2</v>
      </c>
      <c r="BW123" s="36"/>
      <c r="BX123" s="84">
        <f>+BX74/BX17</f>
        <v>1.671184573780762E-2</v>
      </c>
      <c r="BY123" s="36"/>
      <c r="BZ123" s="84">
        <f>+BZ74/BZ17</f>
        <v>1.7311883817253661E-2</v>
      </c>
      <c r="CA123" s="37"/>
      <c r="CB123" s="142">
        <f>+CB74/CB17</f>
        <v>1.655038383363908E-2</v>
      </c>
      <c r="CC123" s="143">
        <f>+CC74/CC17</f>
        <v>1.6866209174344882E-2</v>
      </c>
      <c r="CD123" s="144">
        <f>+CD74/CD17</f>
        <v>1.6655309322778838E-2</v>
      </c>
      <c r="CE123" s="32"/>
      <c r="CF123" s="32"/>
      <c r="CG123" s="86">
        <f>+CG74/CG17</f>
        <v>2.4625548420044351E-2</v>
      </c>
      <c r="CH123" s="84"/>
      <c r="CI123" s="84">
        <f>+CI74/CI17</f>
        <v>2.0061078827081115E-2</v>
      </c>
      <c r="CJ123" s="84"/>
      <c r="CK123" s="84">
        <f>+CK74/CK17</f>
        <v>2.3485455630938141E-2</v>
      </c>
      <c r="CL123" s="74"/>
      <c r="CM123" s="87">
        <f>+CM74/CM17</f>
        <v>1.9333918076709897E-2</v>
      </c>
      <c r="CN123" s="83"/>
      <c r="CO123" s="83">
        <f>+CO74/CO17</f>
        <v>1.7261867715492429E-2</v>
      </c>
      <c r="CP123" s="83"/>
      <c r="CQ123" s="83">
        <f>+CQ74/CQ17</f>
        <v>1.8286220277064055E-2</v>
      </c>
      <c r="CR123" s="74"/>
      <c r="CS123" s="155"/>
      <c r="CT123" s="162" t="s">
        <v>99</v>
      </c>
      <c r="CU123" s="179">
        <f>+CU74/CU17</f>
        <v>2.3485455630938151E-2</v>
      </c>
      <c r="CV123" s="172">
        <f>+CV74/CV17</f>
        <v>1.8286220277064055E-2</v>
      </c>
      <c r="CW123" s="180">
        <f>+CW74/CW17</f>
        <v>2.0842675807130791E-2</v>
      </c>
      <c r="CX123"/>
    </row>
    <row r="124" spans="1:102" s="19" customFormat="1" ht="15.6" x14ac:dyDescent="0.3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32"/>
      <c r="CG124" s="209"/>
      <c r="CH124" s="207"/>
      <c r="CI124" s="207"/>
      <c r="CJ124" s="207"/>
      <c r="CK124" s="207"/>
      <c r="CL124" s="208"/>
      <c r="CM124" s="209"/>
      <c r="CN124" s="207"/>
      <c r="CO124" s="207"/>
      <c r="CP124" s="207"/>
      <c r="CQ124" s="207"/>
      <c r="CR124" s="208"/>
      <c r="CS124" s="151"/>
      <c r="CT124" s="221"/>
      <c r="CU124" s="209"/>
      <c r="CV124" s="207"/>
      <c r="CW124" s="208"/>
      <c r="CX124"/>
    </row>
    <row r="125" spans="1:102" ht="15.6" x14ac:dyDescent="0.3">
      <c r="B125" s="213" t="s">
        <v>171</v>
      </c>
      <c r="C125" s="214"/>
      <c r="D125" s="215">
        <f>+D97/D17</f>
        <v>7.6831187208653368E-2</v>
      </c>
      <c r="E125" s="215"/>
      <c r="F125" s="215">
        <f>+F97/F17</f>
        <v>4.3551160965111975E-2</v>
      </c>
      <c r="G125" s="215"/>
      <c r="H125" s="215">
        <f>+H97/H17</f>
        <v>6.7862076503855784E-2</v>
      </c>
      <c r="I125" s="215"/>
      <c r="J125" s="215">
        <f>+J97/J17</f>
        <v>6.4505707759468317E-2</v>
      </c>
      <c r="K125" s="215"/>
      <c r="L125" s="215">
        <f>+L97/L17</f>
        <v>4.3491881371409864E-2</v>
      </c>
      <c r="M125" s="215"/>
      <c r="N125" s="215">
        <f>+N97/N17</f>
        <v>5.1993801138675841E-2</v>
      </c>
      <c r="O125" s="215"/>
      <c r="P125" s="215">
        <f>+P97/P17</f>
        <v>7.2041161770396114E-2</v>
      </c>
      <c r="Q125" s="215">
        <f>+Q97/Q17</f>
        <v>4.3508647690843665E-2</v>
      </c>
      <c r="R125" s="215">
        <f>+R97/R17</f>
        <v>5.9382245516013017E-2</v>
      </c>
      <c r="S125" s="215"/>
      <c r="T125" s="215">
        <f>+T97/T17</f>
        <v>4.3986306146751981E-2</v>
      </c>
      <c r="U125" s="215"/>
      <c r="V125" s="215">
        <f>+V97/V17</f>
        <v>3.350932017123677E-2</v>
      </c>
      <c r="W125" s="215"/>
      <c r="X125" s="215">
        <f>+X97/X17</f>
        <v>4.1787625118917017E-2</v>
      </c>
      <c r="Y125" s="215"/>
      <c r="Z125" s="215">
        <f>+Z97/Z17</f>
        <v>9.550711506222874E-2</v>
      </c>
      <c r="AA125" s="215"/>
      <c r="AB125" s="215">
        <f>+AB97/AB17</f>
        <v>6.8639593746619321E-2</v>
      </c>
      <c r="AC125" s="215"/>
      <c r="AD125" s="215">
        <f>+AD97/AD17</f>
        <v>8.410002493631441E-2</v>
      </c>
      <c r="AE125" s="215"/>
      <c r="AF125" s="215">
        <f>+AF97/AF17</f>
        <v>6.4110537362960254E-2</v>
      </c>
      <c r="AG125" s="215">
        <f>+AG97/AG17</f>
        <v>5.6005588845470987E-2</v>
      </c>
      <c r="AH125" s="215">
        <f>+AH97/AH17</f>
        <v>6.1595015088157588E-2</v>
      </c>
      <c r="AI125" s="216"/>
      <c r="AJ125" s="215">
        <f>+AJ97/AJ17</f>
        <v>7.5888927273502521E-2</v>
      </c>
      <c r="AK125" s="215"/>
      <c r="AL125" s="215">
        <f>+AL97/AL17</f>
        <v>3.8542374242800145E-2</v>
      </c>
      <c r="AM125" s="215"/>
      <c r="AN125" s="215">
        <f>+AN97/AN17</f>
        <v>6.1691691706490047E-2</v>
      </c>
      <c r="AO125" s="215"/>
      <c r="AP125" s="215">
        <f>+AP97/AP17</f>
        <v>9.6755156335957243E-2</v>
      </c>
      <c r="AQ125" s="215"/>
      <c r="AR125" s="215">
        <f>+AR97/AR17</f>
        <v>6.5818681799780385E-2</v>
      </c>
      <c r="AS125" s="215"/>
      <c r="AT125" s="215">
        <f>+AT97/AT17</f>
        <v>7.9970310786615637E-2</v>
      </c>
      <c r="AU125" s="215"/>
      <c r="AV125" s="215">
        <f>+AV97/AV17</f>
        <v>8.4085224733676703E-2</v>
      </c>
      <c r="AW125" s="215">
        <f>+AW97/AW17</f>
        <v>5.3701751613385466E-2</v>
      </c>
      <c r="AX125" s="215">
        <f>+AX97/AX17</f>
        <v>7.0229963089642591E-2</v>
      </c>
      <c r="AY125" s="215"/>
      <c r="AZ125" s="215">
        <f>+AZ97/AZ17</f>
        <v>6.8870515322530454E-2</v>
      </c>
      <c r="BA125" s="215"/>
      <c r="BB125" s="215">
        <f>+BB97/BB17</f>
        <v>6.8870515322530454E-2</v>
      </c>
      <c r="BC125" s="215"/>
      <c r="BD125" s="215">
        <f>+BD97/BD17</f>
        <v>6.8870515322530454E-2</v>
      </c>
      <c r="BE125" s="215"/>
      <c r="BF125" s="215">
        <f>+BF97/BF17</f>
        <v>8.5262602308542837E-2</v>
      </c>
      <c r="BG125" s="215"/>
      <c r="BH125" s="215">
        <f>+BH97/BH17</f>
        <v>8.5262602308542837E-2</v>
      </c>
      <c r="BI125" s="215"/>
      <c r="BJ125" s="215">
        <f>+BJ97/BJ17</f>
        <v>8.5262602308542809E-2</v>
      </c>
      <c r="BK125" s="215"/>
      <c r="BL125" s="215">
        <f>+BL97/BL17</f>
        <v>7.6461941996783481E-2</v>
      </c>
      <c r="BM125" s="215">
        <f>+BM97/BM17</f>
        <v>8.0338953172669522E-2</v>
      </c>
      <c r="BN125" s="215">
        <f>+BN97/BN17</f>
        <v>7.7995114995625073E-2</v>
      </c>
      <c r="BO125" s="215"/>
      <c r="BP125" s="215">
        <f>+BP97/BP17</f>
        <v>5.7609666879316165E-2</v>
      </c>
      <c r="BQ125" s="215"/>
      <c r="BR125" s="215">
        <f>+BR97/BR17</f>
        <v>6.3111453608961463E-2</v>
      </c>
      <c r="BS125" s="215"/>
      <c r="BT125" s="215">
        <f>+BT97/BT17</f>
        <v>5.8529552347420293E-2</v>
      </c>
      <c r="BU125" s="215"/>
      <c r="BV125" s="215">
        <f>+BV97/BV17</f>
        <v>0.10325647994920806</v>
      </c>
      <c r="BW125" s="215"/>
      <c r="BX125" s="215">
        <f>+BX97/BX17</f>
        <v>9.9310451561493429E-2</v>
      </c>
      <c r="BY125" s="215"/>
      <c r="BZ125" s="215">
        <f>+BZ97/BZ17</f>
        <v>0.10108203964654504</v>
      </c>
      <c r="CA125" s="215"/>
      <c r="CB125" s="215">
        <f>+CB97/CB17</f>
        <v>7.0803905304063372E-2</v>
      </c>
      <c r="CC125" s="215">
        <f>+CC97/CC17</f>
        <v>8.8925163477380512E-2</v>
      </c>
      <c r="CD125" s="215">
        <f>+CD97/CD17</f>
        <v>7.6824264130919834E-2</v>
      </c>
      <c r="CE125" s="215"/>
      <c r="CF125" s="215"/>
      <c r="CG125" s="215">
        <f>+CG121+CG123</f>
        <v>6.1704583575213127E-2</v>
      </c>
      <c r="CH125" s="215"/>
      <c r="CI125" s="215">
        <f>+CI121+CI123</f>
        <v>5.1328178680330225E-2</v>
      </c>
      <c r="CJ125" s="215"/>
      <c r="CK125" s="215">
        <f>+CK121+CK123</f>
        <v>5.9112811594578166E-2</v>
      </c>
      <c r="CL125" s="215"/>
      <c r="CM125" s="215">
        <f>+CM121+CM123</f>
        <v>8.7484762334565425E-2</v>
      </c>
      <c r="CN125" s="215"/>
      <c r="CO125" s="215">
        <f>+CO121+CO123</f>
        <v>7.2997372859570309E-2</v>
      </c>
      <c r="CP125" s="215"/>
      <c r="CQ125" s="215">
        <f>+CQ121+CQ123</f>
        <v>8.0159454822905152E-2</v>
      </c>
      <c r="CR125" s="217"/>
      <c r="CT125" s="239"/>
      <c r="CU125" s="222"/>
      <c r="CV125" s="222"/>
      <c r="CW125" s="240"/>
    </row>
    <row r="126" spans="1:102" ht="15.6" x14ac:dyDescent="0.3">
      <c r="B126" s="280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2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T126" s="283"/>
      <c r="CU126" s="284"/>
      <c r="CV126" s="284"/>
      <c r="CW126" s="285"/>
    </row>
    <row r="127" spans="1:10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T127" s="166" t="s">
        <v>95</v>
      </c>
      <c r="CU127" s="169">
        <f>+CU103</f>
        <v>-150529514.59320545</v>
      </c>
      <c r="CV127" s="169">
        <f>+CV103</f>
        <v>-147277789.37652588</v>
      </c>
      <c r="CW127" s="170">
        <f>+CW103</f>
        <v>-297807303.96973133</v>
      </c>
    </row>
    <row r="128" spans="1:102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 s="161" t="s">
        <v>125</v>
      </c>
      <c r="CU128" s="173">
        <f>+H115</f>
        <v>-14792280.615013421</v>
      </c>
      <c r="CV128" s="173">
        <f>+N115</f>
        <v>836462.53307813406</v>
      </c>
      <c r="CW128" s="174">
        <f>+CU128+CV128</f>
        <v>-13955818.081935287</v>
      </c>
    </row>
    <row r="129" spans="1:101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>
        <f>+R103*0.27</f>
        <v>-3768070.8821225157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 s="253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T129" s="161" t="s">
        <v>131</v>
      </c>
      <c r="CU129" s="173">
        <f>+X115</f>
        <v>-19482547.727181464</v>
      </c>
      <c r="CV129" s="173">
        <f>+AD115</f>
        <v>17761005.11270836</v>
      </c>
      <c r="CW129" s="174">
        <f t="shared" ref="CW129:CW132" si="234">+CU129+CV129</f>
        <v>-1721542.6144731045</v>
      </c>
    </row>
    <row r="130" spans="1:101" ht="15.7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 s="254">
        <f>+$AF$64*4</f>
        <v>3120331198.4000015</v>
      </c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T130" s="161" t="s">
        <v>198</v>
      </c>
      <c r="CU130" s="173">
        <f>+AN115</f>
        <v>-8772693.8031767011</v>
      </c>
      <c r="CV130" s="173">
        <f>+AT115</f>
        <v>4633850.7608821839</v>
      </c>
      <c r="CW130" s="174">
        <f t="shared" si="234"/>
        <v>-4138843.0422945172</v>
      </c>
    </row>
    <row r="131" spans="1:101" ht="15" customHeight="1" x14ac:dyDescent="0.4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 s="255">
        <f>+$AF$74*4</f>
        <v>72477176.671026498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T131" s="161" t="s">
        <v>216</v>
      </c>
      <c r="CU131" s="173">
        <f>+BD115</f>
        <v>-112718846.72599173</v>
      </c>
      <c r="CV131" s="173">
        <f>+BJ115</f>
        <v>-156596356.80008757</v>
      </c>
      <c r="CW131" s="174">
        <f>+CU131+CV131</f>
        <v>-269315203.5260793</v>
      </c>
    </row>
    <row r="132" spans="1:101" ht="1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 s="254">
        <f>+AF130+AF131</f>
        <v>3192808375.0710282</v>
      </c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T132" s="161" t="s">
        <v>166</v>
      </c>
      <c r="CU132" s="173">
        <f>+BT115</f>
        <v>14588252.122054458</v>
      </c>
      <c r="CV132" s="173">
        <f>+BZ115</f>
        <v>-7034184.2420538664</v>
      </c>
      <c r="CW132" s="174">
        <f t="shared" si="234"/>
        <v>7554067.8800005913</v>
      </c>
    </row>
    <row r="133" spans="1:101" ht="4.95" customHeigh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 s="254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T133" s="148"/>
      <c r="CU133" s="219"/>
      <c r="CV133" s="219"/>
      <c r="CW133" s="220"/>
    </row>
    <row r="134" spans="1:10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 s="25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T134" s="167" t="s">
        <v>97</v>
      </c>
      <c r="CU134" s="171">
        <f>+CU127/CU17</f>
        <v>-6.6113195033357205E-2</v>
      </c>
      <c r="CV134" s="171">
        <f>+CV127/CV17</f>
        <v>-6.2572138988212914E-2</v>
      </c>
      <c r="CW134" s="181">
        <f>+CW127/CW17</f>
        <v>-6.4313270460966895E-2</v>
      </c>
    </row>
    <row r="135" spans="1:101" ht="16.5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 s="254">
        <f>(AF17)*4</f>
        <v>3319494162.843998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T135" s="161" t="s">
        <v>125</v>
      </c>
      <c r="CU135" s="189">
        <f>+H117</f>
        <v>-4.0981013705856703E-2</v>
      </c>
      <c r="CV135" s="189">
        <f>+N117</f>
        <v>2.0191094642838022E-3</v>
      </c>
      <c r="CW135" s="190">
        <f>+R117</f>
        <v>-1.8002223097058939E-2</v>
      </c>
    </row>
    <row r="136" spans="1:101" ht="16.5" customHeight="1" x14ac:dyDescent="0.4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 s="255">
        <f>0.27*MAX((AF103*4),0)</f>
        <v>0</v>
      </c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T136" s="161" t="s">
        <v>131</v>
      </c>
      <c r="CU136" s="189">
        <f>+X117</f>
        <v>-3.0439621671033753E-2</v>
      </c>
      <c r="CV136" s="189">
        <f>+AD117</f>
        <v>3.152920324240549E-2</v>
      </c>
      <c r="CW136" s="190">
        <f>+AH117</f>
        <v>-1.4306151790077412E-3</v>
      </c>
    </row>
    <row r="137" spans="1:101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 s="254">
        <f>+AF135-AF136</f>
        <v>3319494162.843998</v>
      </c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T137" s="161" t="s">
        <v>198</v>
      </c>
      <c r="CU137" s="189">
        <f>+AN117</f>
        <v>-4.0666451816926512E-2</v>
      </c>
      <c r="CV137" s="189">
        <f>+AT117</f>
        <v>2.4504726429744064E-2</v>
      </c>
      <c r="CW137" s="190">
        <f>+AX117</f>
        <v>-1.0223823531351523E-2</v>
      </c>
    </row>
    <row r="138" spans="1:101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 s="256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T138" s="161" t="s">
        <v>216</v>
      </c>
      <c r="CU138" s="189">
        <f>+BD117</f>
        <v>-0.14583546242649786</v>
      </c>
      <c r="CV138" s="189">
        <f>+BJ117</f>
        <v>-0.16136848553664898</v>
      </c>
      <c r="CW138" s="190">
        <f>+BN117</f>
        <v>-0.15448186710419384</v>
      </c>
    </row>
    <row r="139" spans="1:101" ht="16.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 s="256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T139" s="161" t="s">
        <v>166</v>
      </c>
      <c r="CU139" s="189">
        <f>+BT117</f>
        <v>5.0792872091914888E-2</v>
      </c>
      <c r="CV139" s="189">
        <f>+BZ117</f>
        <v>-3.2474214162449638E-2</v>
      </c>
      <c r="CW139" s="190">
        <f>+CD117</f>
        <v>1.4993617083224964E-2</v>
      </c>
    </row>
    <row r="140" spans="1:101" ht="16.8" customHeight="1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 s="257">
        <f>+$AF$113*4</f>
        <v>2904.6805516077693</v>
      </c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T140" s="148"/>
      <c r="CU140" s="219"/>
      <c r="CV140" s="219"/>
      <c r="CW140" s="220"/>
    </row>
    <row r="141" spans="1:101" ht="14.4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 s="258">
        <f>IF(AF149="Yes",IF(AF140&lt;$J$195,ROUND(VLOOKUP(AF140,$G$189:$J$195,3)+((VLOOKUP(AF140,$G$189:$J$195,4)-AF140)/(VLOOKUP(AF140,$G$189:$J$195,4)-VLOOKUP(AF140,$G$189:$J$195,1)))*(VLOOKUP(AF140,$G$189:$J$195,2)-VLOOKUP(AF140,$G$189:$J$195,3)),3),0),0)</f>
        <v>0</v>
      </c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T141" s="167" t="s">
        <v>167</v>
      </c>
      <c r="CU141" s="171">
        <f>+CU64/CU17</f>
        <v>1.0063760802213788</v>
      </c>
      <c r="CV141" s="171">
        <f>+CV64/CV17</f>
        <v>0.98154902434340019</v>
      </c>
      <c r="CW141" s="181">
        <f>+CW64/CW17</f>
        <v>0.99375644716130385</v>
      </c>
    </row>
    <row r="142" spans="1:101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 s="259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T142" s="161" t="s">
        <v>125</v>
      </c>
      <c r="CU142" s="189">
        <f>+H119</f>
        <v>0.99902635291318265</v>
      </c>
      <c r="CV142" s="189">
        <f>+N119</f>
        <v>0.96259103596767748</v>
      </c>
      <c r="CW142" s="190">
        <f>+R119</f>
        <v>0.97955572220026121</v>
      </c>
    </row>
    <row r="143" spans="1:101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 s="256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T143" s="161" t="s">
        <v>131</v>
      </c>
      <c r="CU143" s="189">
        <f>+X119</f>
        <v>0.98649302244645454</v>
      </c>
      <c r="CV143" s="189">
        <f>+AD119</f>
        <v>0.8811098732669046</v>
      </c>
      <c r="CW143" s="190">
        <f>+AH119</f>
        <v>0.93716079026406396</v>
      </c>
    </row>
    <row r="144" spans="1:101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 s="260">
        <f>IFERROR(AF132/AF137,"")</f>
        <v>0.96183581547122499</v>
      </c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T144" s="161" t="s">
        <v>198</v>
      </c>
      <c r="CU144" s="189">
        <f>+AN119</f>
        <v>0.97897476011043649</v>
      </c>
      <c r="CV144" s="189">
        <f>+AT119</f>
        <v>0.89552496278364013</v>
      </c>
      <c r="CW144" s="190">
        <f>+AX119</f>
        <v>0.93999386044170874</v>
      </c>
    </row>
    <row r="145" spans="1:101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 s="261">
        <f>+AF141</f>
        <v>0</v>
      </c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T145" s="161" t="s">
        <v>216</v>
      </c>
      <c r="CU145" s="189">
        <f>+BD119</f>
        <v>1.0769136945745426</v>
      </c>
      <c r="CV145" s="189">
        <f>+BJ119</f>
        <v>1.0759040200553773</v>
      </c>
      <c r="CW145" s="190">
        <f>+BN119</f>
        <v>1.0763516626749212</v>
      </c>
    </row>
    <row r="146" spans="1:101" ht="15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 s="262">
        <f>IFERROR(AF144+AF145,"")</f>
        <v>0.96183581547122499</v>
      </c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T146" s="161" t="s">
        <v>166</v>
      </c>
      <c r="CU146" s="189">
        <f>+BT119</f>
        <v>0.89067757556066496</v>
      </c>
      <c r="CV146" s="189">
        <f>+BZ119</f>
        <v>0.93139217451590461</v>
      </c>
      <c r="CW146" s="190">
        <f>+CD119</f>
        <v>0.9081821187858552</v>
      </c>
    </row>
    <row r="147" spans="1:101" ht="18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 s="256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T147" s="148"/>
      <c r="CU147" s="219"/>
      <c r="CV147" s="219"/>
      <c r="CW147" s="220"/>
    </row>
    <row r="148" spans="1:10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 s="256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T148" s="167" t="s">
        <v>94</v>
      </c>
      <c r="CU148" s="171">
        <f>+CU96/CU17</f>
        <v>3.5627355963640028E-2</v>
      </c>
      <c r="CV148" s="171">
        <f>+CV96/CV17</f>
        <v>6.1873234545841094E-2</v>
      </c>
      <c r="CW148" s="181">
        <f>+CW96/CW17</f>
        <v>4.8968178922049688E-2</v>
      </c>
    </row>
    <row r="149" spans="1:101" ht="15.7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 s="263" t="str">
        <f>+IF(AF140&lt;$AF$190,"No","Yes")</f>
        <v>Yes</v>
      </c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 s="161" t="s">
        <v>125</v>
      </c>
      <c r="CU149" s="316">
        <f>+H121</f>
        <v>4.1954660792673931E-2</v>
      </c>
      <c r="CV149" s="316">
        <f>+N121</f>
        <v>3.538985456803883E-2</v>
      </c>
      <c r="CW149" s="317">
        <f>+R121</f>
        <v>3.8446500896797776E-2</v>
      </c>
    </row>
    <row r="150" spans="1:101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 s="262">
        <f>IF(AF149="No","NA",0.85)</f>
        <v>0.85</v>
      </c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 s="161" t="s">
        <v>131</v>
      </c>
      <c r="CU150" s="316">
        <f>+X121</f>
        <v>2.2785922919610135E-2</v>
      </c>
      <c r="CV150" s="316">
        <f>+AD121</f>
        <v>6.3829648065064484E-2</v>
      </c>
      <c r="CW150" s="317">
        <f>+AH121</f>
        <v>4.1999417622221522E-2</v>
      </c>
    </row>
    <row r="151" spans="1:101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 s="260">
        <f>IF(AF149="No","",ROUND(AF146,3))</f>
        <v>0.96199999999999997</v>
      </c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 s="161" t="s">
        <v>198</v>
      </c>
      <c r="CU151" s="316">
        <f>+AN121</f>
        <v>2.897194813540779E-2</v>
      </c>
      <c r="CV151" s="316">
        <f>+AT121</f>
        <v>6.9885723567051444E-2</v>
      </c>
      <c r="CW151" s="317">
        <f>+AX121</f>
        <v>4.8083507734817801E-2</v>
      </c>
    </row>
    <row r="152" spans="1:101" ht="15.75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 s="264">
        <f>+AF137</f>
        <v>3319494162.843998</v>
      </c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 s="161" t="s">
        <v>216</v>
      </c>
      <c r="CU152" s="316">
        <f>+BD121</f>
        <v>4.265848213146918E-2</v>
      </c>
      <c r="CV152" s="316">
        <f>+BJ121</f>
        <v>6.5594322974015018E-2</v>
      </c>
      <c r="CW152" s="317">
        <f>+BN121</f>
        <v>5.5425640214062724E-2</v>
      </c>
    </row>
    <row r="153" spans="1:101" ht="15.75" customHeight="1" thickBo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 s="303">
        <f>IF(OR(AF151&gt;=AF150,AF149="No"),0,(AF150-AF151)*AF152)</f>
        <v>0</v>
      </c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 s="161" t="s">
        <v>166</v>
      </c>
      <c r="CU153" s="316">
        <f>+BT121</f>
        <v>4.2369417907147752E-2</v>
      </c>
      <c r="CV153" s="316">
        <f>+BZ121</f>
        <v>8.3770155829291384E-2</v>
      </c>
      <c r="CW153" s="317">
        <f>+CD121</f>
        <v>6.0168954808141002E-2</v>
      </c>
    </row>
    <row r="154" spans="1:101" ht="15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 s="148"/>
      <c r="CU154" s="219"/>
      <c r="CV154" s="219"/>
      <c r="CW154" s="220"/>
    </row>
    <row r="155" spans="1:10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 s="167" t="s">
        <v>168</v>
      </c>
      <c r="CU155" s="171">
        <f>+CU74/CU17</f>
        <v>2.3485455630938151E-2</v>
      </c>
      <c r="CV155" s="171">
        <f>+CV74/CV17</f>
        <v>1.8286220277064055E-2</v>
      </c>
      <c r="CW155" s="181">
        <f>+CW74/CW17</f>
        <v>2.0842675807130791E-2</v>
      </c>
    </row>
    <row r="156" spans="1:101" ht="15.75" customHeight="1" thickBo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 s="161" t="s">
        <v>125</v>
      </c>
      <c r="CU156" s="316">
        <f>+H123</f>
        <v>2.5907415711181856E-2</v>
      </c>
      <c r="CV156" s="316">
        <f>+N123</f>
        <v>1.6603946570637015E-2</v>
      </c>
      <c r="CW156" s="317">
        <f>+R123</f>
        <v>2.0935744619215248E-2</v>
      </c>
    </row>
    <row r="157" spans="1:101" ht="15.75" customHeight="1" thickTop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 s="265">
        <f>+AF135</f>
        <v>3319494162.843998</v>
      </c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 s="161" t="s">
        <v>131</v>
      </c>
      <c r="CU157" s="316">
        <f>+X123</f>
        <v>1.9001702199306886E-2</v>
      </c>
      <c r="CV157" s="316">
        <f>+AD123</f>
        <v>2.0270376871249919E-2</v>
      </c>
      <c r="CW157" s="317">
        <f>+AH123</f>
        <v>1.9595597465936077E-2</v>
      </c>
    </row>
    <row r="158" spans="1:101" ht="15.75" customHeight="1" x14ac:dyDescent="0.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 s="266">
        <f>+AF136</f>
        <v>0</v>
      </c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 s="161" t="s">
        <v>198</v>
      </c>
      <c r="CU158" s="316">
        <f>+AN123</f>
        <v>3.2719743571082253E-2</v>
      </c>
      <c r="CV158" s="316">
        <f>+AT123</f>
        <v>1.0084587219564177E-2</v>
      </c>
      <c r="CW158" s="317">
        <f>+AX123</f>
        <v>2.214645535482479E-2</v>
      </c>
    </row>
    <row r="159" spans="1:101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267">
        <f>AF157-AF158</f>
        <v>3319494162.843998</v>
      </c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 s="161" t="s">
        <v>216</v>
      </c>
      <c r="CU159" s="316">
        <f>+BD123</f>
        <v>2.6212033191061267E-2</v>
      </c>
      <c r="CV159" s="316">
        <f>+BJ123</f>
        <v>1.9668279334527788E-2</v>
      </c>
      <c r="CW159" s="317">
        <f>+BN123</f>
        <v>2.2569474781562352E-2</v>
      </c>
    </row>
    <row r="160" spans="1:101" ht="15.75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 s="267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T160" s="161" t="s">
        <v>166</v>
      </c>
      <c r="CU160" s="316">
        <f>+BT123</f>
        <v>1.6160134440272544E-2</v>
      </c>
      <c r="CV160" s="316">
        <f>+BZ123</f>
        <v>1.7311883817253661E-2</v>
      </c>
      <c r="CW160" s="317">
        <f>+CD123</f>
        <v>1.6655309322778838E-2</v>
      </c>
    </row>
    <row r="161" spans="1:99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 s="267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</row>
    <row r="162" spans="1:99" ht="15.6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 s="267">
        <f>+AF130</f>
        <v>3120331198.4000015</v>
      </c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 s="19" t="s">
        <v>203</v>
      </c>
      <c r="CU162" s="275">
        <f>+D150+J150+T150+Z150+AJ150+AP150+AZ150+BF150+BP150+BV150</f>
        <v>0</v>
      </c>
    </row>
    <row r="163" spans="1:99" ht="16.8" x14ac:dyDescent="0.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 s="266">
        <f>+AF131</f>
        <v>72477176.671026498</v>
      </c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T163" s="19" t="s">
        <v>204</v>
      </c>
      <c r="CU163" s="294">
        <f>+D176+J176+T176+Z176+AJ176+AP176+AZ176+BF176+BP176+BV176</f>
        <v>0</v>
      </c>
    </row>
    <row r="164" spans="1:99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 s="267">
        <f>+AF162+AF163</f>
        <v>3192808375.0710282</v>
      </c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U164" s="275">
        <f>SUM(CU162:CU163)</f>
        <v>0</v>
      </c>
    </row>
    <row r="165" spans="1:9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 s="267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</row>
    <row r="166" spans="1:9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 s="267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U166" s="275"/>
    </row>
    <row r="167" spans="1:99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 s="267">
        <f>+AF96*4</f>
        <v>140337377.88211209</v>
      </c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U167" s="275"/>
    </row>
    <row r="168" spans="1:99" ht="15" x14ac:dyDescent="0.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 s="266">
        <v>0</v>
      </c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</row>
    <row r="169" spans="1:9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 s="267">
        <f>+AF167+AF168</f>
        <v>140337377.88211209</v>
      </c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</row>
    <row r="170" spans="1:9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 s="267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</row>
    <row r="171" spans="1:9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 s="267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</row>
    <row r="172" spans="1:9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 s="268">
        <f>+AF159-AF164-AF169</f>
        <v>-13651590.109142363</v>
      </c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</row>
    <row r="173" spans="1:9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 s="267">
        <f>-AF153</f>
        <v>0</v>
      </c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</row>
    <row r="174" spans="1:99" ht="13.8" thickBot="1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 s="267">
        <f>SUM(AF172+AF173)</f>
        <v>-13651590.109142363</v>
      </c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</row>
    <row r="175" spans="1:99" ht="14.4" thickTop="1" thickBot="1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 s="269">
        <f>+AF174/MAX(AF159,1)</f>
        <v>-4.1125513224118089E-3</v>
      </c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</row>
    <row r="176" spans="1:99" ht="13.8" thickTop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 s="270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</row>
    <row r="177" spans="1:96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 s="271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</row>
    <row r="178" spans="1:96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 s="272" t="str">
        <f>IF(AF140&gt;119999,"Y","N")</f>
        <v>N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</row>
    <row r="179" spans="1:96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 s="272" t="s">
        <v>201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</row>
    <row r="180" spans="1:96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 s="273" t="str">
        <f>IF(AND(AF178="Y",AF179="Y"), IF(AND(AF175&gt;0.03, AF175&lt;=0.1),((AF175-0.03)*0.5), IF(AF175&gt;0.1,((AF175-0.03)*0.5)+((AF175-0.1)*0.5))), "N/A")</f>
        <v>N/A</v>
      </c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</row>
    <row r="181" spans="1:96" ht="13.8" thickBot="1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 s="274" t="str">
        <f>IFERROR(AF180*AF159, "N/A")</f>
        <v>N/A</v>
      </c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</row>
    <row r="182" spans="1:96" ht="13.8" thickTop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</row>
    <row r="183" spans="1:9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</row>
    <row r="184" spans="1:9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</row>
    <row r="185" spans="1:9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</row>
    <row r="186" spans="1:9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</row>
    <row r="187" spans="1:9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</row>
    <row r="188" spans="1:9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</row>
    <row r="189" spans="1:9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</row>
    <row r="190" spans="1:9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</row>
    <row r="191" spans="1:9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</row>
    <row r="192" spans="1:9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</sheetData>
  <mergeCells count="24">
    <mergeCell ref="CT3:CW4"/>
    <mergeCell ref="BP3:BU3"/>
    <mergeCell ref="BV3:CA3"/>
    <mergeCell ref="CB3:CD3"/>
    <mergeCell ref="AV3:AX3"/>
    <mergeCell ref="AZ3:BE3"/>
    <mergeCell ref="BF3:BK3"/>
    <mergeCell ref="CG3:CL3"/>
    <mergeCell ref="CM3:CR3"/>
    <mergeCell ref="BL3:BN3"/>
    <mergeCell ref="C1:CL1"/>
    <mergeCell ref="D2:R2"/>
    <mergeCell ref="T2:AH2"/>
    <mergeCell ref="AJ2:AX2"/>
    <mergeCell ref="AZ2:BN2"/>
    <mergeCell ref="BP2:CD2"/>
    <mergeCell ref="AF3:AH3"/>
    <mergeCell ref="AJ3:AO3"/>
    <mergeCell ref="AP3:AU3"/>
    <mergeCell ref="D3:I3"/>
    <mergeCell ref="J3:O3"/>
    <mergeCell ref="P3:R3"/>
    <mergeCell ref="T3:Y3"/>
    <mergeCell ref="Z3:AE3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199</v>
      </c>
      <c r="B1" s="22"/>
      <c r="C1" s="323" t="s">
        <v>170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5"/>
    </row>
    <row r="2" spans="1:119" s="20" customFormat="1" ht="21.6" thickBot="1" x14ac:dyDescent="0.45">
      <c r="A2" s="23" t="s">
        <v>14</v>
      </c>
      <c r="B2" s="22"/>
      <c r="D2" s="326" t="s">
        <v>150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8"/>
      <c r="S2" s="185"/>
      <c r="T2" s="329" t="s">
        <v>151</v>
      </c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8"/>
      <c r="AI2" s="186"/>
      <c r="AJ2" s="329" t="s">
        <v>152</v>
      </c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8"/>
      <c r="AY2" s="186"/>
      <c r="AZ2" s="329" t="s">
        <v>155</v>
      </c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8"/>
      <c r="BO2" s="186"/>
      <c r="BP2" s="329" t="s">
        <v>156</v>
      </c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8"/>
      <c r="CE2" s="186"/>
      <c r="CF2" s="329" t="s">
        <v>157</v>
      </c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53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33" t="s">
        <v>130</v>
      </c>
      <c r="E3" s="334"/>
      <c r="F3" s="334"/>
      <c r="G3" s="334"/>
      <c r="H3" s="334"/>
      <c r="I3" s="335"/>
      <c r="J3" s="336" t="s">
        <v>129</v>
      </c>
      <c r="K3" s="334"/>
      <c r="L3" s="334"/>
      <c r="M3" s="334"/>
      <c r="N3" s="334"/>
      <c r="O3" s="335"/>
      <c r="P3" s="330" t="s">
        <v>186</v>
      </c>
      <c r="Q3" s="331"/>
      <c r="R3" s="332"/>
      <c r="S3" s="187"/>
      <c r="T3" s="336" t="s">
        <v>128</v>
      </c>
      <c r="U3" s="334"/>
      <c r="V3" s="334"/>
      <c r="W3" s="334"/>
      <c r="X3" s="334"/>
      <c r="Y3" s="335"/>
      <c r="Z3" s="336" t="s">
        <v>127</v>
      </c>
      <c r="AA3" s="334"/>
      <c r="AB3" s="334"/>
      <c r="AC3" s="334"/>
      <c r="AD3" s="334"/>
      <c r="AE3" s="335"/>
      <c r="AF3" s="330" t="s">
        <v>187</v>
      </c>
      <c r="AG3" s="331"/>
      <c r="AH3" s="332"/>
      <c r="AI3" s="188"/>
      <c r="AJ3" s="336" t="s">
        <v>133</v>
      </c>
      <c r="AK3" s="334"/>
      <c r="AL3" s="334"/>
      <c r="AM3" s="334"/>
      <c r="AN3" s="334"/>
      <c r="AO3" s="335"/>
      <c r="AP3" s="336" t="s">
        <v>134</v>
      </c>
      <c r="AQ3" s="334"/>
      <c r="AR3" s="334"/>
      <c r="AS3" s="334"/>
      <c r="AT3" s="334"/>
      <c r="AU3" s="335"/>
      <c r="AV3" s="330" t="s">
        <v>188</v>
      </c>
      <c r="AW3" s="331"/>
      <c r="AX3" s="332"/>
      <c r="AY3" s="188"/>
      <c r="AZ3" s="336" t="s">
        <v>137</v>
      </c>
      <c r="BA3" s="334"/>
      <c r="BB3" s="334"/>
      <c r="BC3" s="334"/>
      <c r="BD3" s="334"/>
      <c r="BE3" s="335"/>
      <c r="BF3" s="336" t="s">
        <v>138</v>
      </c>
      <c r="BG3" s="334"/>
      <c r="BH3" s="334"/>
      <c r="BI3" s="334"/>
      <c r="BJ3" s="334"/>
      <c r="BK3" s="335"/>
      <c r="BL3" s="330" t="s">
        <v>189</v>
      </c>
      <c r="BM3" s="331"/>
      <c r="BN3" s="332"/>
      <c r="BO3" s="188"/>
      <c r="BP3" s="336" t="s">
        <v>135</v>
      </c>
      <c r="BQ3" s="334"/>
      <c r="BR3" s="334"/>
      <c r="BS3" s="334"/>
      <c r="BT3" s="334"/>
      <c r="BU3" s="335"/>
      <c r="BV3" s="336" t="s">
        <v>136</v>
      </c>
      <c r="BW3" s="334"/>
      <c r="BX3" s="334"/>
      <c r="BY3" s="334"/>
      <c r="BZ3" s="334"/>
      <c r="CA3" s="335"/>
      <c r="CB3" s="330" t="s">
        <v>190</v>
      </c>
      <c r="CC3" s="331"/>
      <c r="CD3" s="332"/>
      <c r="CE3" s="188"/>
      <c r="CF3" s="336" t="s">
        <v>139</v>
      </c>
      <c r="CG3" s="334"/>
      <c r="CH3" s="334"/>
      <c r="CI3" s="334"/>
      <c r="CJ3" s="334"/>
      <c r="CK3" s="335"/>
      <c r="CL3" s="336" t="s">
        <v>140</v>
      </c>
      <c r="CM3" s="334"/>
      <c r="CN3" s="334"/>
      <c r="CO3" s="334"/>
      <c r="CP3" s="334"/>
      <c r="CQ3" s="335"/>
      <c r="CR3" s="330" t="s">
        <v>191</v>
      </c>
      <c r="CS3" s="331"/>
      <c r="CT3" s="354"/>
      <c r="CV3" s="337" t="s">
        <v>141</v>
      </c>
      <c r="CW3" s="338"/>
      <c r="CX3" s="338"/>
      <c r="CY3" s="338"/>
      <c r="CZ3" s="338"/>
      <c r="DA3" s="339"/>
      <c r="DB3" s="340" t="s">
        <v>142</v>
      </c>
      <c r="DC3" s="338"/>
      <c r="DD3" s="338"/>
      <c r="DE3" s="338"/>
      <c r="DF3" s="338"/>
      <c r="DG3" s="339"/>
      <c r="DH3" s="158"/>
      <c r="DI3" s="347" t="s">
        <v>143</v>
      </c>
      <c r="DJ3" s="348"/>
      <c r="DK3" s="348"/>
      <c r="DL3" s="349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50"/>
      <c r="DJ4" s="351"/>
      <c r="DK4" s="351"/>
      <c r="DL4" s="352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39"/>
      <c r="DJ124" s="222"/>
      <c r="DK124" s="222"/>
      <c r="DL124" s="240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2025</vt:lpstr>
      <vt:lpstr>JAN-MAR 2025</vt:lpstr>
      <vt:lpstr>OCT-DEC 2024</vt:lpstr>
      <vt:lpstr>JUL-SEP 2024</vt:lpstr>
      <vt:lpstr>OCT-DEC 2021</vt:lpstr>
      <vt:lpstr>'APR-JUN 2025'!SignatureSanitizer_SafeHtmlFilter_UNIQUE_ID_SafeHtmlFilter__MailAutoSig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MacMillan, Cheryl (DMAS)</cp:lastModifiedBy>
  <cp:lastPrinted>2024-04-03T14:55:56Z</cp:lastPrinted>
  <dcterms:created xsi:type="dcterms:W3CDTF">2010-07-13T10:50:03Z</dcterms:created>
  <dcterms:modified xsi:type="dcterms:W3CDTF">2025-10-21T13:31:51Z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